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roma3-my.sharepoint.com/personal/fiannaccone_os_uniroma3_it/Documents/Desktop/file da buttare subito/"/>
    </mc:Choice>
  </mc:AlternateContent>
  <xr:revisionPtr revIDLastSave="1" documentId="8_{476F093C-8411-47EB-8AF2-3E00FAAB351D}" xr6:coauthVersionLast="36" xr6:coauthVersionMax="47" xr10:uidLastSave="{2DE9FDDB-3D64-44C2-895E-F187C604278E}"/>
  <bookViews>
    <workbookView xWindow="0" yWindow="0" windowWidth="23040" windowHeight="8772" firstSheet="1" activeTab="3" xr2:uid="{F16A4A47-664F-43AA-937D-7347685D5C42}"/>
  </bookViews>
  <sheets>
    <sheet name=" budget economico 2023" sheetId="1" r:id="rId1"/>
    <sheet name="budget investimenti 2023" sheetId="2" r:id="rId2"/>
    <sheet name="budget economico 2023_2025" sheetId="3" r:id="rId3"/>
    <sheet name="budget investimenti 2023_2025" sheetId="4" r:id="rId4"/>
  </sheets>
  <externalReferences>
    <externalReference r:id="rId5"/>
  </externalReferences>
  <definedNames>
    <definedName name="_xlnm.Print_Area" localSheetId="0">' budget economico 2023'!$A$1:$C$118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H20" i="4"/>
  <c r="C20" i="4"/>
  <c r="G19" i="4"/>
  <c r="F19" i="4"/>
  <c r="F13" i="4" s="1"/>
  <c r="E19" i="4"/>
  <c r="D19" i="4"/>
  <c r="D13" i="4" s="1"/>
  <c r="C19" i="4"/>
  <c r="C18" i="4"/>
  <c r="H18" i="4" s="1"/>
  <c r="H17" i="4"/>
  <c r="H16" i="4"/>
  <c r="H15" i="4"/>
  <c r="E14" i="4"/>
  <c r="H14" i="4" s="1"/>
  <c r="G13" i="4"/>
  <c r="G23" i="4" s="1"/>
  <c r="E13" i="4"/>
  <c r="C13" i="4"/>
  <c r="H12" i="4"/>
  <c r="F11" i="4"/>
  <c r="E11" i="4"/>
  <c r="H11" i="4" s="1"/>
  <c r="H7" i="4" s="1"/>
  <c r="D11" i="4"/>
  <c r="C11" i="4"/>
  <c r="H10" i="4"/>
  <c r="H9" i="4"/>
  <c r="H8" i="4"/>
  <c r="G7" i="4"/>
  <c r="F7" i="4"/>
  <c r="E7" i="4"/>
  <c r="E23" i="4" s="1"/>
  <c r="D7" i="4"/>
  <c r="C7" i="4"/>
  <c r="C23" i="4" s="1"/>
  <c r="E110" i="3"/>
  <c r="E106" i="3"/>
  <c r="D106" i="3"/>
  <c r="C106" i="3"/>
  <c r="E102" i="3"/>
  <c r="D102" i="3"/>
  <c r="C102" i="3"/>
  <c r="E99" i="3"/>
  <c r="D99" i="3"/>
  <c r="E97" i="3"/>
  <c r="D97" i="3"/>
  <c r="C97" i="3"/>
  <c r="D88" i="3"/>
  <c r="E80" i="3"/>
  <c r="D80" i="3"/>
  <c r="C80" i="3"/>
  <c r="E74" i="3"/>
  <c r="D74" i="3"/>
  <c r="C74" i="3"/>
  <c r="D73" i="3"/>
  <c r="E71" i="3"/>
  <c r="D71" i="3"/>
  <c r="E70" i="3"/>
  <c r="D70" i="3"/>
  <c r="C70" i="3"/>
  <c r="E69" i="3"/>
  <c r="D69" i="3"/>
  <c r="E67" i="3"/>
  <c r="D67" i="3"/>
  <c r="C67" i="3"/>
  <c r="C60" i="3" s="1"/>
  <c r="C49" i="3" s="1"/>
  <c r="C91" i="3" s="1"/>
  <c r="E63" i="3"/>
  <c r="D63" i="3"/>
  <c r="E62" i="3"/>
  <c r="E61" i="3" s="1"/>
  <c r="E60" i="3" s="1"/>
  <c r="D62" i="3"/>
  <c r="D61" i="3"/>
  <c r="D60" i="3" s="1"/>
  <c r="C61" i="3"/>
  <c r="E58" i="3"/>
  <c r="D58" i="3"/>
  <c r="E53" i="3"/>
  <c r="E52" i="3" s="1"/>
  <c r="E51" i="3" s="1"/>
  <c r="D53" i="3"/>
  <c r="D52" i="3" s="1"/>
  <c r="D51" i="3" s="1"/>
  <c r="C52" i="3"/>
  <c r="C51" i="3"/>
  <c r="E31" i="3"/>
  <c r="E30" i="3" s="1"/>
  <c r="D31" i="3"/>
  <c r="D30" i="3"/>
  <c r="C30" i="3"/>
  <c r="E18" i="3"/>
  <c r="D18" i="3"/>
  <c r="E17" i="3"/>
  <c r="E15" i="3"/>
  <c r="E14" i="3" s="1"/>
  <c r="D15" i="3"/>
  <c r="D14" i="3" s="1"/>
  <c r="C15" i="3"/>
  <c r="C14" i="3" s="1"/>
  <c r="E9" i="3"/>
  <c r="D9" i="3"/>
  <c r="D7" i="3" s="1"/>
  <c r="D39" i="3" s="1"/>
  <c r="C9" i="3"/>
  <c r="C7" i="3" s="1"/>
  <c r="C39" i="3" s="1"/>
  <c r="C94" i="3" s="1"/>
  <c r="C113" i="3" s="1"/>
  <c r="D23" i="4" l="1"/>
  <c r="F23" i="4"/>
  <c r="H19" i="4"/>
  <c r="H13" i="4" s="1"/>
  <c r="H23" i="4" s="1"/>
  <c r="D49" i="3"/>
  <c r="D91" i="3" s="1"/>
  <c r="D94" i="3" s="1"/>
  <c r="D113" i="3" s="1"/>
  <c r="E49" i="3"/>
  <c r="E91" i="3" s="1"/>
  <c r="E7" i="3"/>
  <c r="E39" i="3" s="1"/>
  <c r="E94" i="3" s="1"/>
  <c r="E113" i="3" s="1"/>
  <c r="C21" i="2" l="1"/>
  <c r="F21" i="2" s="1"/>
  <c r="F20" i="2"/>
  <c r="F19" i="2"/>
  <c r="F18" i="2"/>
  <c r="F17" i="2"/>
  <c r="D16" i="2"/>
  <c r="D13" i="2" s="1"/>
  <c r="F15" i="2"/>
  <c r="F14" i="2"/>
  <c r="E13" i="2"/>
  <c r="C13" i="2"/>
  <c r="C12" i="2"/>
  <c r="C7" i="2" s="1"/>
  <c r="C23" i="2" s="1"/>
  <c r="F11" i="2"/>
  <c r="F10" i="2"/>
  <c r="F9" i="2"/>
  <c r="F8" i="2"/>
  <c r="E7" i="2"/>
  <c r="D7" i="2"/>
  <c r="C105" i="1"/>
  <c r="C101" i="1"/>
  <c r="C96" i="1"/>
  <c r="C82" i="1"/>
  <c r="C79" i="1" s="1"/>
  <c r="C73" i="1"/>
  <c r="C60" i="1"/>
  <c r="C59" i="1"/>
  <c r="C51" i="1"/>
  <c r="C50" i="1" s="1"/>
  <c r="C31" i="1"/>
  <c r="C30" i="1"/>
  <c r="C18" i="1"/>
  <c r="C15" i="1" s="1"/>
  <c r="C14" i="1" s="1"/>
  <c r="C9" i="1"/>
  <c r="C48" i="1" l="1"/>
  <c r="C90" i="1" s="1"/>
  <c r="C7" i="1"/>
  <c r="C39" i="1" s="1"/>
  <c r="E23" i="2"/>
  <c r="D23" i="2"/>
  <c r="F16" i="2"/>
  <c r="F13" i="2" s="1"/>
  <c r="F12" i="2"/>
  <c r="F7" i="2" s="1"/>
  <c r="C112" i="1" l="1"/>
  <c r="C118" i="1"/>
  <c r="C93" i="1"/>
  <c r="F2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Mirella Parlato</author>
  </authors>
  <commentList>
    <comment ref="E14" authorId="0" shapeId="0" xr:uid="{EC2755D5-6117-41C5-9938-65C637914341}">
      <text>
        <r>
          <rPr>
            <b/>
            <sz val="9"/>
            <color indexed="81"/>
            <rFont val="Tahoma"/>
            <family val="2"/>
          </rPr>
          <t>Mirella Parlato:</t>
        </r>
        <r>
          <rPr>
            <sz val="9"/>
            <color indexed="81"/>
            <rFont val="Tahoma"/>
            <family val="2"/>
          </rPr>
          <t xml:space="preserve">
2,3 manutenz. Straord. + 10ML acquisto caserma sani
</t>
        </r>
      </text>
    </comment>
    <comment ref="D18" authorId="0" shapeId="0" xr:uid="{0E357268-6594-48DD-89F6-37168FC73F32}">
      <text>
        <r>
          <rPr>
            <sz val="9"/>
            <color indexed="81"/>
            <rFont val="Tahoma"/>
            <family val="2"/>
          </rPr>
          <t xml:space="preserve">non ci sono i 427.000,00 di arredi ostia
</t>
        </r>
      </text>
    </comment>
    <comment ref="E18" authorId="0" shapeId="0" xr:uid="{F2E088DA-ED44-478E-BA20-36D1C2200F24}">
      <text>
        <r>
          <rPr>
            <sz val="9"/>
            <color indexed="81"/>
            <rFont val="Tahoma"/>
            <family val="2"/>
          </rPr>
          <t xml:space="preserve">non ci sono i 427.000,00 di arredi ostia
</t>
        </r>
      </text>
    </comment>
  </commentList>
</comments>
</file>

<file path=xl/sharedStrings.xml><?xml version="1.0" encoding="utf-8"?>
<sst xmlns="http://schemas.openxmlformats.org/spreadsheetml/2006/main" count="390" uniqueCount="148">
  <si>
    <t xml:space="preserve">                Università degli Studi Roma Tre</t>
  </si>
  <si>
    <t>BILANCIO UNICO D'ATENEO DI PREVISIONE ANNO 2023</t>
  </si>
  <si>
    <t xml:space="preserve">BUDGET ECONOMICO  </t>
  </si>
  <si>
    <t>A)</t>
  </si>
  <si>
    <t>PROVENTI OPERATIVI</t>
  </si>
  <si>
    <t>I</t>
  </si>
  <si>
    <t>PROVENTI PROPRI</t>
  </si>
  <si>
    <t>1)</t>
  </si>
  <si>
    <t>Proventi per la didattica</t>
  </si>
  <si>
    <t>2)</t>
  </si>
  <si>
    <t>Proventi da Ricerche commissionate e trasferimento tecnologico</t>
  </si>
  <si>
    <t>3)</t>
  </si>
  <si>
    <t>Proventi da Ricerche con finanziamenti competitivi</t>
  </si>
  <si>
    <t>II</t>
  </si>
  <si>
    <t>CONTRIBUTI</t>
  </si>
  <si>
    <t>Contributi MIUR e altre Amministrazioni centrali</t>
  </si>
  <si>
    <t>a)</t>
  </si>
  <si>
    <t>Trasferimenti correnti da Stato - Fondo finanziamento ordinario (esclusi ADP)</t>
  </si>
  <si>
    <t>b)</t>
  </si>
  <si>
    <t>Trasferimenti correnti da Stato - Fondo finanziamento ordinario quota ADP</t>
  </si>
  <si>
    <t>c)</t>
  </si>
  <si>
    <t>Altri contributi da MIUR e Amministrazioni centrali</t>
  </si>
  <si>
    <t>Contributi Regioni e Province autonome</t>
  </si>
  <si>
    <t>Contributi altre Amministrazioni locali</t>
  </si>
  <si>
    <t>4)</t>
  </si>
  <si>
    <t>Contributi Unione Europea e dal Resto del Mondo</t>
  </si>
  <si>
    <t>5)</t>
  </si>
  <si>
    <t>Contributi da Università</t>
  </si>
  <si>
    <t>6)</t>
  </si>
  <si>
    <t>Contributi da altri (pubblici)</t>
  </si>
  <si>
    <t>7)</t>
  </si>
  <si>
    <t>Contributi da altri (privati)</t>
  </si>
  <si>
    <t>III</t>
  </si>
  <si>
    <t>PROVENTI PER ATTIVITA' ASSISTENZIALE</t>
  </si>
  <si>
    <t>IV</t>
  </si>
  <si>
    <t>PROVENTI PER GESTIONE DIRETTA INTERVENTI PER IL DIRITTO ALLO STUDIO</t>
  </si>
  <si>
    <t>V</t>
  </si>
  <si>
    <t>ALTRI PROVENTI E RICAVI DIVERSI</t>
  </si>
  <si>
    <t>Utilizzo di riserve di Patrimonio Netto derivanti da contabilità finanziaria</t>
  </si>
  <si>
    <t>Altri proventi e ricavi diversi</t>
  </si>
  <si>
    <t>VI</t>
  </si>
  <si>
    <t>VARIAZIONI RIMANENZE</t>
  </si>
  <si>
    <t>INCREMENTO DELLE IMMOBILIZZAZIONI PER LAVORI INTERNI</t>
  </si>
  <si>
    <t>TOTALE PROVENTI (A)</t>
  </si>
  <si>
    <t xml:space="preserve">                       Università degli Studi Roma Tre</t>
  </si>
  <si>
    <t>BUDGET ECONOMICO</t>
  </si>
  <si>
    <t>B)</t>
  </si>
  <si>
    <t>COSTI OPERATIVI</t>
  </si>
  <si>
    <t>VIII</t>
  </si>
  <si>
    <t>COSTI DEL PERSONALE</t>
  </si>
  <si>
    <t>Costi del personale dedicato alla ricerca e alla didattica</t>
  </si>
  <si>
    <t>Docenti/ricercatori</t>
  </si>
  <si>
    <t xml:space="preserve">b) </t>
  </si>
  <si>
    <t>Collaborazioni scientifiche (collaboratori, assegnisti, ecc.)</t>
  </si>
  <si>
    <t>Docenti a contratto</t>
  </si>
  <si>
    <t>d)</t>
  </si>
  <si>
    <t>Esperti linguistici</t>
  </si>
  <si>
    <t>e)</t>
  </si>
  <si>
    <t xml:space="preserve">Altro personale dedicato alla didattica e alla ricerca </t>
  </si>
  <si>
    <t>Costi del personale dirigente e tecnico - amministrativo</t>
  </si>
  <si>
    <t>IX</t>
  </si>
  <si>
    <t>COSTI DELLA GESTIONE CORRENTE</t>
  </si>
  <si>
    <t>Costo per sostegno agli studenti</t>
  </si>
  <si>
    <t xml:space="preserve">a) </t>
  </si>
  <si>
    <t>Costi per il Dottorato di ricerca</t>
  </si>
  <si>
    <t>Altri costi per il sostegno agli studenti</t>
  </si>
  <si>
    <t>Costi per il diritto allo studio</t>
  </si>
  <si>
    <t>Costi per l'attività editoriale</t>
  </si>
  <si>
    <t>Trasferimenti a partner di progetti coordinati</t>
  </si>
  <si>
    <t>Acquisto materiale di consumo per laboratori</t>
  </si>
  <si>
    <t>Variazione rimanenze di materiale di consumo per laboratori</t>
  </si>
  <si>
    <t>Acquisto di libri, periodici e materiale bibliografico</t>
  </si>
  <si>
    <t>8)</t>
  </si>
  <si>
    <t>Acquisto di servizi e collaborazioni tecnico-gestionali</t>
  </si>
  <si>
    <t>9)</t>
  </si>
  <si>
    <t>Acquisto altri materiali</t>
  </si>
  <si>
    <t>10)</t>
  </si>
  <si>
    <t>Variazioni delle rimanenze di materiali</t>
  </si>
  <si>
    <t>11)</t>
  </si>
  <si>
    <t>Costi per godimento beni di terzi</t>
  </si>
  <si>
    <t>12)</t>
  </si>
  <si>
    <t xml:space="preserve">Altri costi </t>
  </si>
  <si>
    <t>Quote associative</t>
  </si>
  <si>
    <t>Commissioni di concorso personale esterno</t>
  </si>
  <si>
    <t>Altri costi istituzionali</t>
  </si>
  <si>
    <t>Costi organi di Ateneo</t>
  </si>
  <si>
    <t>X</t>
  </si>
  <si>
    <t>AMMORTAMENTI E SVALUTAZIONI</t>
  </si>
  <si>
    <t>Ammortamenti immobilizzazioni immateriali</t>
  </si>
  <si>
    <t>Ammortamenti immobilizzazioni materiali</t>
  </si>
  <si>
    <t>Svalutazioni immobilizzazioni</t>
  </si>
  <si>
    <t>Svalutazioni dei crediti compresi nell'attivo circolante e nelle disponibilità liquide</t>
  </si>
  <si>
    <t>XI</t>
  </si>
  <si>
    <t>ACCANTONAMENTI PER RISCHI E ONERI</t>
  </si>
  <si>
    <t>XII</t>
  </si>
  <si>
    <t>ONERI DIVERSI DI GESTIONE</t>
  </si>
  <si>
    <t>TOTALE COSTI (B)</t>
  </si>
  <si>
    <t>DIFFERENZA TRA PROVENTI E COSTI OPERATIVI (A - B)</t>
  </si>
  <si>
    <t>C)</t>
  </si>
  <si>
    <t>PROVENTI E ONERI FINANZIARI</t>
  </si>
  <si>
    <t>PROVENTI FINANZIARI</t>
  </si>
  <si>
    <t>INTERESSI E ALTRI ONERI FINANZIARI</t>
  </si>
  <si>
    <t>UTILI E PERDITE SU CAMBI</t>
  </si>
  <si>
    <t>D)</t>
  </si>
  <si>
    <t>RETTIFICHE DI VALORE DI ATTIVITA' FINANZIARIE</t>
  </si>
  <si>
    <t>Rivalutazioni</t>
  </si>
  <si>
    <t>Svalutazioni</t>
  </si>
  <si>
    <t>E)</t>
  </si>
  <si>
    <t>PROVENTI E ONERI STRAORDINARI</t>
  </si>
  <si>
    <t>Proventi</t>
  </si>
  <si>
    <t>Oneri</t>
  </si>
  <si>
    <t>F)</t>
  </si>
  <si>
    <t>IMPOSTE SUL REDDITO DELL'ESERCIZIO CORRENTE, DIFFERITE, ANTICIPATE</t>
  </si>
  <si>
    <t>RISULTATO ECONOMICO PRESUNTO</t>
  </si>
  <si>
    <t>UTILIZZO DI RISERVE DI PATRIMONIO NETTO DERIVANTI DA CONTABILITA' ECONOMICO - PATRIMONIALE</t>
  </si>
  <si>
    <t>RISULTATO A PAREGGIO</t>
  </si>
  <si>
    <t xml:space="preserve">                                             Università degli Studi Roma Tre</t>
  </si>
  <si>
    <t xml:space="preserve">BUDGET DEGLI INVESTIMENTI </t>
  </si>
  <si>
    <t>I) CONTRIBUTI DA TERZI FINALIZZATI(IN CONTO CAPITALE E/O CONTO IMPIANTI)</t>
  </si>
  <si>
    <t>II) RISORSE DA INDEBITAMENTO</t>
  </si>
  <si>
    <t>III) RISORSE PROPRIE</t>
  </si>
  <si>
    <t>IMPORTO INVESTIMENTO</t>
  </si>
  <si>
    <t>importo</t>
  </si>
  <si>
    <t>IMMOBILIZZAZIONI IMMATERIALI</t>
  </si>
  <si>
    <t>Costi di impianto, di ampliamento e di sviluppo</t>
  </si>
  <si>
    <t>Diritto di brevetto e diritti di utilizzazione delle opere di ingegno</t>
  </si>
  <si>
    <t>Concessioni, licenze, marchi e diritti simili</t>
  </si>
  <si>
    <t>Immobilizzazioni in corso e acconti</t>
  </si>
  <si>
    <t>Altre immobilizzazioni immateriali</t>
  </si>
  <si>
    <t>IMMOBILIZZAZIONI MATERIALI</t>
  </si>
  <si>
    <t>Terreni e fabbricati</t>
  </si>
  <si>
    <t>Impianti e attrezzature</t>
  </si>
  <si>
    <t>Attrezzature scientifiche</t>
  </si>
  <si>
    <t>Patrimonio librario, opere d'arte, d'antiquariato e museali</t>
  </si>
  <si>
    <t>Mobili e arredi</t>
  </si>
  <si>
    <t>Altre immobilizzazioni materiali</t>
  </si>
  <si>
    <t>IMMOBILIZZAZIONI FINANZIARIE</t>
  </si>
  <si>
    <t>TOTALE IMPIEGHI</t>
  </si>
  <si>
    <t xml:space="preserve">   Università degli Studi Roma Tre </t>
  </si>
  <si>
    <t>BILANCIO UNICO D'ATENEO DI PREVISIONE TRIENNALE 2023/2025</t>
  </si>
  <si>
    <t xml:space="preserve">BUDGET ECONOMICO </t>
  </si>
  <si>
    <t>PREVISIONE 2023</t>
  </si>
  <si>
    <t>PREVISIONE 2024</t>
  </si>
  <si>
    <t>PREVISIONE 2025</t>
  </si>
  <si>
    <t>Altri contributi da MUR e Amministrazioni centrali</t>
  </si>
  <si>
    <t>Altri proventi e poste correttive</t>
  </si>
  <si>
    <t xml:space="preserve">   Università degli Studi Roma Tre</t>
  </si>
  <si>
    <t>RISULTATO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</si>
</sst>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.00_-;\-* #,##0.00_-;_-* &quot;-&quot;??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6"/>
      <color theme="0"/>
      <name val="Arial"/>
      <family val="2"/>
    </font>
    <font>
      <b/>
      <sz val="14"/>
      <name val="Arial"/>
      <family val="2"/>
    </font>
    <font>
      <i/>
      <u/>
      <sz val="13"/>
      <name val="Arial"/>
      <family val="2"/>
    </font>
    <font>
      <b/>
      <sz val="13"/>
      <color theme="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3"/>
      <name val="Arial"/>
      <family val="2"/>
    </font>
    <font>
      <sz val="13"/>
      <color rgb="FFFF0000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u/>
      <sz val="11"/>
      <name val="Arial"/>
      <family val="2"/>
    </font>
    <font>
      <b/>
      <sz val="18"/>
      <color theme="0"/>
      <name val="Arial"/>
      <family val="2"/>
    </font>
    <font>
      <sz val="8"/>
      <name val="Calibri"/>
      <family val="2"/>
      <scheme val="minor"/>
    </font>
    <font>
      <b/>
      <sz val="12"/>
      <name val="Arial"/>
      <family val="2"/>
    </font>
    <font>
      <b/>
      <sz val="11"/>
      <name val="Calibri"/>
      <family val="2"/>
      <scheme val="minor"/>
    </font>
    <font>
      <sz val="10"/>
      <color rgb="FFFF0000"/>
      <name val="Arial"/>
      <family val="2"/>
    </font>
    <font>
      <b/>
      <sz val="14"/>
      <name val="Calibri"/>
      <family val="2"/>
      <scheme val="minor"/>
    </font>
    <font>
      <sz val="11"/>
      <color rgb="FF000000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8000"/>
        <bgColor indexed="64"/>
      </patternFill>
    </fill>
    <fill>
      <patternFill patternType="gray06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9">
    <xf numFmtId="0" fontId="0" fillId="0" borderId="0" xfId="0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43" fontId="2" fillId="0" borderId="0" xfId="1" applyFont="1" applyFill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2" borderId="1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43" fontId="11" fillId="2" borderId="1" xfId="1" applyFont="1" applyFill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3" fontId="2" fillId="0" borderId="0" xfId="1" applyFont="1" applyAlignment="1">
      <alignment horizontal="center" vertical="center"/>
    </xf>
    <xf numFmtId="0" fontId="12" fillId="3" borderId="3" xfId="0" applyFont="1" applyFill="1" applyBorder="1" applyAlignment="1">
      <alignment vertical="center" wrapText="1"/>
    </xf>
    <xf numFmtId="43" fontId="12" fillId="3" borderId="4" xfId="1" applyFont="1" applyFill="1" applyBorder="1" applyAlignment="1">
      <alignment horizontal="center" vertical="center"/>
    </xf>
    <xf numFmtId="49" fontId="13" fillId="4" borderId="5" xfId="0" applyNumberFormat="1" applyFont="1" applyFill="1" applyBorder="1" applyAlignment="1">
      <alignment vertical="center"/>
    </xf>
    <xf numFmtId="0" fontId="12" fillId="4" borderId="6" xfId="0" applyFont="1" applyFill="1" applyBorder="1" applyAlignment="1">
      <alignment vertical="center" wrapText="1"/>
    </xf>
    <xf numFmtId="43" fontId="12" fillId="4" borderId="5" xfId="1" applyFont="1" applyFill="1" applyBorder="1" applyAlignment="1">
      <alignment vertical="center"/>
    </xf>
    <xf numFmtId="43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49" fontId="13" fillId="4" borderId="7" xfId="0" applyNumberFormat="1" applyFont="1" applyFill="1" applyBorder="1" applyAlignment="1">
      <alignment vertical="center"/>
    </xf>
    <xf numFmtId="0" fontId="12" fillId="4" borderId="8" xfId="0" applyFont="1" applyFill="1" applyBorder="1" applyAlignment="1">
      <alignment vertical="center" wrapText="1"/>
    </xf>
    <xf numFmtId="43" fontId="12" fillId="4" borderId="7" xfId="1" applyFont="1" applyFill="1" applyBorder="1" applyAlignment="1">
      <alignment vertical="center"/>
    </xf>
    <xf numFmtId="49" fontId="13" fillId="4" borderId="9" xfId="0" applyNumberFormat="1" applyFont="1" applyFill="1" applyBorder="1" applyAlignment="1">
      <alignment vertical="center"/>
    </xf>
    <xf numFmtId="0" fontId="12" fillId="4" borderId="10" xfId="0" applyFont="1" applyFill="1" applyBorder="1" applyAlignment="1">
      <alignment vertical="center" wrapText="1"/>
    </xf>
    <xf numFmtId="43" fontId="12" fillId="4" borderId="9" xfId="1" applyFont="1" applyFill="1" applyBorder="1" applyAlignment="1">
      <alignment vertical="center"/>
    </xf>
    <xf numFmtId="49" fontId="7" fillId="4" borderId="0" xfId="0" applyNumberFormat="1" applyFont="1" applyFill="1" applyAlignment="1">
      <alignment vertical="center"/>
    </xf>
    <xf numFmtId="0" fontId="14" fillId="4" borderId="0" xfId="0" applyFont="1" applyFill="1" applyAlignment="1">
      <alignment vertical="center" wrapText="1"/>
    </xf>
    <xf numFmtId="43" fontId="15" fillId="4" borderId="0" xfId="1" applyFont="1" applyFill="1" applyAlignment="1">
      <alignment vertical="center"/>
    </xf>
    <xf numFmtId="0" fontId="12" fillId="3" borderId="1" xfId="0" applyFont="1" applyFill="1" applyBorder="1" applyAlignment="1">
      <alignment vertical="center" wrapText="1"/>
    </xf>
    <xf numFmtId="43" fontId="12" fillId="3" borderId="1" xfId="1" applyFont="1" applyFill="1" applyBorder="1" applyAlignment="1">
      <alignment horizontal="center" vertical="center"/>
    </xf>
    <xf numFmtId="49" fontId="6" fillId="4" borderId="11" xfId="0" applyNumberFormat="1" applyFont="1" applyFill="1" applyBorder="1" applyAlignment="1">
      <alignment vertical="center"/>
    </xf>
    <xf numFmtId="4" fontId="14" fillId="4" borderId="12" xfId="0" applyNumberFormat="1" applyFont="1" applyFill="1" applyBorder="1" applyAlignment="1">
      <alignment vertical="center" wrapText="1"/>
    </xf>
    <xf numFmtId="43" fontId="14" fillId="4" borderId="11" xfId="1" applyFont="1" applyFill="1" applyBorder="1" applyAlignment="1">
      <alignment vertical="center"/>
    </xf>
    <xf numFmtId="49" fontId="6" fillId="4" borderId="7" xfId="0" applyNumberFormat="1" applyFont="1" applyFill="1" applyBorder="1" applyAlignment="1">
      <alignment vertical="center"/>
    </xf>
    <xf numFmtId="4" fontId="14" fillId="4" borderId="8" xfId="0" applyNumberFormat="1" applyFont="1" applyFill="1" applyBorder="1" applyAlignment="1">
      <alignment vertical="center" wrapText="1"/>
    </xf>
    <xf numFmtId="49" fontId="6" fillId="4" borderId="9" xfId="0" applyNumberFormat="1" applyFont="1" applyFill="1" applyBorder="1" applyAlignment="1">
      <alignment vertical="center"/>
    </xf>
    <xf numFmtId="4" fontId="14" fillId="4" borderId="10" xfId="0" applyNumberFormat="1" applyFont="1" applyFill="1" applyBorder="1" applyAlignment="1">
      <alignment vertical="center" wrapText="1"/>
    </xf>
    <xf numFmtId="43" fontId="14" fillId="4" borderId="13" xfId="1" applyFont="1" applyFill="1" applyBorder="1" applyAlignment="1">
      <alignment vertical="center"/>
    </xf>
    <xf numFmtId="49" fontId="13" fillId="4" borderId="11" xfId="0" applyNumberFormat="1" applyFont="1" applyFill="1" applyBorder="1" applyAlignment="1">
      <alignment vertical="center"/>
    </xf>
    <xf numFmtId="0" fontId="12" fillId="4" borderId="12" xfId="0" applyFont="1" applyFill="1" applyBorder="1" applyAlignment="1">
      <alignment vertical="center" wrapText="1"/>
    </xf>
    <xf numFmtId="43" fontId="12" fillId="0" borderId="5" xfId="1" applyFont="1" applyFill="1" applyBorder="1" applyAlignment="1">
      <alignment vertical="center"/>
    </xf>
    <xf numFmtId="43" fontId="12" fillId="0" borderId="7" xfId="1" applyFont="1" applyFill="1" applyBorder="1" applyAlignment="1">
      <alignment vertical="center"/>
    </xf>
    <xf numFmtId="43" fontId="7" fillId="0" borderId="0" xfId="1" applyFont="1" applyAlignment="1">
      <alignment vertical="center"/>
    </xf>
    <xf numFmtId="43" fontId="2" fillId="0" borderId="0" xfId="1" applyFont="1" applyAlignment="1">
      <alignment vertical="center"/>
    </xf>
    <xf numFmtId="0" fontId="12" fillId="3" borderId="2" xfId="0" applyFont="1" applyFill="1" applyBorder="1" applyAlignment="1">
      <alignment vertical="center" wrapText="1"/>
    </xf>
    <xf numFmtId="43" fontId="12" fillId="3" borderId="1" xfId="1" applyFont="1" applyFill="1" applyBorder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43" fontId="17" fillId="0" borderId="0" xfId="1" applyFont="1" applyFill="1" applyBorder="1" applyAlignment="1" applyProtection="1">
      <alignment horizontal="left" vertical="center" wrapText="1"/>
    </xf>
    <xf numFmtId="49" fontId="13" fillId="4" borderId="5" xfId="0" applyNumberFormat="1" applyFont="1" applyFill="1" applyBorder="1" applyAlignment="1">
      <alignment horizontal="left" vertical="center"/>
    </xf>
    <xf numFmtId="43" fontId="12" fillId="4" borderId="5" xfId="1" applyFont="1" applyFill="1" applyBorder="1" applyAlignment="1">
      <alignment horizontal="center" vertical="center"/>
    </xf>
    <xf numFmtId="49" fontId="6" fillId="4" borderId="0" xfId="0" applyNumberFormat="1" applyFont="1" applyFill="1" applyAlignment="1">
      <alignment horizontal="left" vertical="center"/>
    </xf>
    <xf numFmtId="0" fontId="8" fillId="2" borderId="14" xfId="0" applyFont="1" applyFill="1" applyBorder="1" applyAlignment="1">
      <alignment vertical="center" wrapText="1"/>
    </xf>
    <xf numFmtId="43" fontId="8" fillId="2" borderId="1" xfId="1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43" fontId="2" fillId="4" borderId="0" xfId="1" applyFont="1" applyFill="1" applyAlignment="1">
      <alignment vertical="center"/>
    </xf>
    <xf numFmtId="43" fontId="7" fillId="4" borderId="0" xfId="1" applyFont="1" applyFill="1" applyAlignment="1">
      <alignment vertical="center"/>
    </xf>
    <xf numFmtId="0" fontId="6" fillId="4" borderId="0" xfId="0" applyFont="1" applyFill="1" applyAlignment="1">
      <alignment vertical="center"/>
    </xf>
    <xf numFmtId="4" fontId="18" fillId="6" borderId="0" xfId="0" applyNumberFormat="1" applyFont="1" applyFill="1" applyAlignment="1">
      <alignment vertical="center" wrapText="1"/>
    </xf>
    <xf numFmtId="43" fontId="19" fillId="4" borderId="0" xfId="1" applyFont="1" applyFill="1" applyAlignment="1">
      <alignment vertical="center"/>
    </xf>
    <xf numFmtId="4" fontId="11" fillId="5" borderId="14" xfId="0" applyNumberFormat="1" applyFont="1" applyFill="1" applyBorder="1" applyAlignment="1">
      <alignment vertical="center" wrapText="1"/>
    </xf>
    <xf numFmtId="43" fontId="11" fillId="5" borderId="1" xfId="1" applyFont="1" applyFill="1" applyBorder="1" applyAlignment="1">
      <alignment vertical="center" wrapText="1"/>
    </xf>
    <xf numFmtId="4" fontId="18" fillId="4" borderId="0" xfId="0" applyNumberFormat="1" applyFont="1" applyFill="1" applyAlignment="1">
      <alignment vertical="center" wrapText="1"/>
    </xf>
    <xf numFmtId="43" fontId="19" fillId="4" borderId="0" xfId="1" applyFont="1" applyFill="1" applyBorder="1" applyAlignment="1">
      <alignment vertical="center" wrapText="1"/>
    </xf>
    <xf numFmtId="4" fontId="12" fillId="7" borderId="15" xfId="0" applyNumberFormat="1" applyFont="1" applyFill="1" applyBorder="1" applyAlignment="1">
      <alignment vertical="center" wrapText="1"/>
    </xf>
    <xf numFmtId="4" fontId="12" fillId="7" borderId="1" xfId="0" applyNumberFormat="1" applyFont="1" applyFill="1" applyBorder="1" applyAlignment="1">
      <alignment vertical="center" wrapText="1"/>
    </xf>
    <xf numFmtId="43" fontId="12" fillId="7" borderId="4" xfId="1" applyFont="1" applyFill="1" applyBorder="1" applyAlignment="1">
      <alignment vertical="center"/>
    </xf>
    <xf numFmtId="43" fontId="14" fillId="4" borderId="7" xfId="1" applyFont="1" applyFill="1" applyBorder="1" applyAlignment="1">
      <alignment vertical="center"/>
    </xf>
    <xf numFmtId="43" fontId="14" fillId="4" borderId="9" xfId="1" applyFont="1" applyFill="1" applyBorder="1" applyAlignment="1">
      <alignment vertical="center"/>
    </xf>
    <xf numFmtId="49" fontId="13" fillId="4" borderId="16" xfId="0" applyNumberFormat="1" applyFont="1" applyFill="1" applyBorder="1" applyAlignment="1">
      <alignment vertical="center"/>
    </xf>
    <xf numFmtId="0" fontId="12" fillId="4" borderId="16" xfId="0" applyFont="1" applyFill="1" applyBorder="1" applyAlignment="1">
      <alignment vertical="center" wrapText="1"/>
    </xf>
    <xf numFmtId="43" fontId="12" fillId="4" borderId="1" xfId="1" applyFont="1" applyFill="1" applyBorder="1" applyAlignment="1">
      <alignment vertical="center"/>
    </xf>
    <xf numFmtId="49" fontId="13" fillId="4" borderId="4" xfId="0" applyNumberFormat="1" applyFont="1" applyFill="1" applyBorder="1" applyAlignment="1">
      <alignment vertical="center"/>
    </xf>
    <xf numFmtId="0" fontId="12" fillId="4" borderId="4" xfId="0" applyFont="1" applyFill="1" applyBorder="1" applyAlignment="1">
      <alignment vertical="center" wrapText="1"/>
    </xf>
    <xf numFmtId="43" fontId="12" fillId="4" borderId="4" xfId="1" applyFont="1" applyFill="1" applyBorder="1" applyAlignment="1">
      <alignment vertical="center" wrapText="1"/>
    </xf>
    <xf numFmtId="49" fontId="6" fillId="4" borderId="4" xfId="0" applyNumberFormat="1" applyFont="1" applyFill="1" applyBorder="1" applyAlignment="1">
      <alignment vertical="center"/>
    </xf>
    <xf numFmtId="0" fontId="14" fillId="4" borderId="4" xfId="0" applyFont="1" applyFill="1" applyBorder="1" applyAlignment="1">
      <alignment vertical="center" wrapText="1"/>
    </xf>
    <xf numFmtId="43" fontId="14" fillId="4" borderId="4" xfId="1" applyFont="1" applyFill="1" applyBorder="1" applyAlignment="1">
      <alignment vertical="center" wrapText="1"/>
    </xf>
    <xf numFmtId="49" fontId="13" fillId="4" borderId="1" xfId="0" applyNumberFormat="1" applyFont="1" applyFill="1" applyBorder="1" applyAlignment="1">
      <alignment horizontal="left" vertical="center"/>
    </xf>
    <xf numFmtId="0" fontId="12" fillId="4" borderId="1" xfId="0" applyFont="1" applyFill="1" applyBorder="1" applyAlignment="1">
      <alignment vertical="center" wrapText="1"/>
    </xf>
    <xf numFmtId="43" fontId="12" fillId="4" borderId="1" xfId="1" applyFont="1" applyFill="1" applyBorder="1" applyAlignment="1">
      <alignment horizontal="center" vertical="center" wrapText="1"/>
    </xf>
    <xf numFmtId="43" fontId="12" fillId="8" borderId="1" xfId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left" vertical="center"/>
    </xf>
    <xf numFmtId="0" fontId="12" fillId="0" borderId="14" xfId="0" applyFont="1" applyBorder="1" applyAlignment="1">
      <alignment vertical="center" wrapText="1"/>
    </xf>
    <xf numFmtId="43" fontId="12" fillId="0" borderId="1" xfId="1" applyFont="1" applyFill="1" applyBorder="1" applyAlignment="1">
      <alignment vertical="center" wrapText="1"/>
    </xf>
    <xf numFmtId="49" fontId="13" fillId="4" borderId="1" xfId="0" applyNumberFormat="1" applyFont="1" applyFill="1" applyBorder="1" applyAlignment="1">
      <alignment vertical="center"/>
    </xf>
    <xf numFmtId="43" fontId="12" fillId="0" borderId="4" xfId="1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43" fontId="12" fillId="0" borderId="5" xfId="1" applyFont="1" applyFill="1" applyBorder="1" applyAlignment="1">
      <alignment vertical="center" wrapText="1"/>
    </xf>
    <xf numFmtId="49" fontId="13" fillId="0" borderId="0" xfId="0" applyNumberFormat="1" applyFont="1" applyAlignment="1">
      <alignment horizontal="left" vertical="center"/>
    </xf>
    <xf numFmtId="4" fontId="14" fillId="0" borderId="0" xfId="0" applyNumberFormat="1" applyFont="1" applyAlignment="1">
      <alignment vertical="center" wrapText="1"/>
    </xf>
    <xf numFmtId="43" fontId="19" fillId="0" borderId="0" xfId="1" applyFont="1" applyFill="1" applyBorder="1" applyAlignment="1">
      <alignment vertical="center" wrapText="1"/>
    </xf>
    <xf numFmtId="43" fontId="12" fillId="7" borderId="1" xfId="1" applyFont="1" applyFill="1" applyBorder="1" applyAlignment="1">
      <alignment vertical="center" wrapText="1"/>
    </xf>
    <xf numFmtId="49" fontId="13" fillId="0" borderId="4" xfId="0" applyNumberFormat="1" applyFont="1" applyBorder="1" applyAlignment="1">
      <alignment vertical="center"/>
    </xf>
    <xf numFmtId="0" fontId="12" fillId="0" borderId="4" xfId="0" applyFont="1" applyBorder="1" applyAlignment="1">
      <alignment vertical="center" wrapText="1"/>
    </xf>
    <xf numFmtId="43" fontId="20" fillId="0" borderId="4" xfId="1" applyFont="1" applyFill="1" applyBorder="1" applyAlignment="1">
      <alignment vertical="center" wrapText="1"/>
    </xf>
    <xf numFmtId="49" fontId="13" fillId="0" borderId="14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43" fontId="20" fillId="0" borderId="1" xfId="1" applyFont="1" applyFill="1" applyBorder="1" applyAlignment="1">
      <alignment vertical="center" wrapText="1"/>
    </xf>
    <xf numFmtId="43" fontId="18" fillId="0" borderId="0" xfId="1" applyFont="1" applyFill="1" applyBorder="1" applyAlignment="1">
      <alignment vertical="center" wrapText="1"/>
    </xf>
    <xf numFmtId="4" fontId="21" fillId="5" borderId="14" xfId="0" applyNumberFormat="1" applyFont="1" applyFill="1" applyBorder="1" applyAlignment="1">
      <alignment vertical="center" wrapText="1"/>
    </xf>
    <xf numFmtId="43" fontId="21" fillId="5" borderId="1" xfId="1" applyFont="1" applyFill="1" applyBorder="1" applyAlignment="1">
      <alignment vertical="center" wrapText="1"/>
    </xf>
    <xf numFmtId="4" fontId="20" fillId="9" borderId="14" xfId="0" applyNumberFormat="1" applyFont="1" applyFill="1" applyBorder="1" applyAlignment="1">
      <alignment vertical="center" wrapText="1"/>
    </xf>
    <xf numFmtId="43" fontId="20" fillId="9" borderId="1" xfId="1" applyFont="1" applyFill="1" applyBorder="1" applyAlignment="1">
      <alignment vertical="center" wrapText="1"/>
    </xf>
    <xf numFmtId="4" fontId="18" fillId="0" borderId="0" xfId="0" applyNumberFormat="1" applyFont="1" applyAlignment="1">
      <alignment vertical="center" wrapText="1"/>
    </xf>
    <xf numFmtId="4" fontId="20" fillId="5" borderId="1" xfId="0" applyNumberFormat="1" applyFont="1" applyFill="1" applyBorder="1" applyAlignment="1">
      <alignment vertical="center" wrapText="1"/>
    </xf>
    <xf numFmtId="4" fontId="20" fillId="5" borderId="14" xfId="0" applyNumberFormat="1" applyFont="1" applyFill="1" applyBorder="1" applyAlignment="1">
      <alignment vertical="center" wrapText="1"/>
    </xf>
    <xf numFmtId="43" fontId="20" fillId="5" borderId="1" xfId="1" applyFont="1" applyFill="1" applyBorder="1" applyAlignment="1">
      <alignment vertical="center" wrapText="1"/>
    </xf>
    <xf numFmtId="49" fontId="13" fillId="0" borderId="1" xfId="0" applyNumberFormat="1" applyFont="1" applyBorder="1" applyAlignment="1">
      <alignment vertical="center"/>
    </xf>
    <xf numFmtId="43" fontId="12" fillId="0" borderId="1" xfId="1" applyFont="1" applyBorder="1" applyAlignment="1">
      <alignment vertical="center"/>
    </xf>
    <xf numFmtId="0" fontId="14" fillId="0" borderId="0" xfId="0" applyFont="1" applyAlignment="1">
      <alignment vertical="center" wrapText="1"/>
    </xf>
    <xf numFmtId="43" fontId="7" fillId="0" borderId="0" xfId="1" applyFont="1" applyBorder="1" applyAlignment="1">
      <alignment vertical="center"/>
    </xf>
    <xf numFmtId="4" fontId="20" fillId="5" borderId="2" xfId="0" applyNumberFormat="1" applyFont="1" applyFill="1" applyBorder="1" applyAlignment="1">
      <alignment vertical="center" wrapText="1"/>
    </xf>
    <xf numFmtId="43" fontId="2" fillId="0" borderId="0" xfId="1" applyFont="1" applyBorder="1" applyAlignment="1">
      <alignment vertical="center"/>
    </xf>
    <xf numFmtId="4" fontId="22" fillId="0" borderId="0" xfId="0" applyNumberFormat="1" applyFont="1" applyAlignment="1">
      <alignment vertical="center" wrapText="1"/>
    </xf>
    <xf numFmtId="43" fontId="14" fillId="0" borderId="0" xfId="1" applyFont="1" applyFill="1" applyAlignment="1">
      <alignment vertical="center"/>
    </xf>
    <xf numFmtId="43" fontId="15" fillId="0" borderId="0" xfId="1" applyFont="1" applyFill="1" applyBorder="1" applyAlignment="1">
      <alignment vertical="center"/>
    </xf>
    <xf numFmtId="49" fontId="6" fillId="4" borderId="0" xfId="0" applyNumberFormat="1" applyFont="1" applyFill="1" applyAlignment="1">
      <alignment vertical="center"/>
    </xf>
    <xf numFmtId="43" fontId="24" fillId="0" borderId="17" xfId="1" applyFont="1" applyBorder="1" applyAlignment="1">
      <alignment horizontal="center" vertical="center" wrapText="1"/>
    </xf>
    <xf numFmtId="43" fontId="24" fillId="0" borderId="18" xfId="1" applyFont="1" applyBorder="1" applyAlignment="1">
      <alignment horizontal="center" vertical="center" wrapText="1"/>
    </xf>
    <xf numFmtId="43" fontId="24" fillId="0" borderId="19" xfId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43" fontId="7" fillId="0" borderId="1" xfId="1" applyFont="1" applyFill="1" applyBorder="1" applyAlignment="1">
      <alignment horizontal="center" vertical="center"/>
    </xf>
    <xf numFmtId="43" fontId="24" fillId="0" borderId="3" xfId="1" applyFont="1" applyBorder="1" applyAlignment="1">
      <alignment horizontal="center" vertical="center"/>
    </xf>
    <xf numFmtId="43" fontId="24" fillId="0" borderId="4" xfId="1" applyFont="1" applyBorder="1" applyAlignment="1">
      <alignment horizontal="center" vertical="center"/>
    </xf>
    <xf numFmtId="43" fontId="24" fillId="0" borderId="20" xfId="1" applyFont="1" applyBorder="1" applyAlignment="1">
      <alignment horizontal="center" vertical="center"/>
    </xf>
    <xf numFmtId="0" fontId="25" fillId="11" borderId="1" xfId="0" applyFont="1" applyFill="1" applyBorder="1" applyAlignment="1">
      <alignment vertical="center" wrapText="1"/>
    </xf>
    <xf numFmtId="0" fontId="25" fillId="11" borderId="21" xfId="0" applyFont="1" applyFill="1" applyBorder="1" applyAlignment="1">
      <alignment vertical="center" wrapText="1"/>
    </xf>
    <xf numFmtId="43" fontId="25" fillId="12" borderId="14" xfId="1" applyFont="1" applyFill="1" applyBorder="1" applyAlignment="1">
      <alignment vertical="center"/>
    </xf>
    <xf numFmtId="43" fontId="25" fillId="12" borderId="1" xfId="1" applyFont="1" applyFill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0" fontId="14" fillId="0" borderId="4" xfId="0" applyFont="1" applyBorder="1" applyAlignment="1">
      <alignment vertical="center" wrapText="1"/>
    </xf>
    <xf numFmtId="43" fontId="14" fillId="0" borderId="3" xfId="1" applyFont="1" applyFill="1" applyBorder="1" applyAlignment="1">
      <alignment vertical="center"/>
    </xf>
    <xf numFmtId="43" fontId="14" fillId="0" borderId="4" xfId="1" applyFont="1" applyFill="1" applyBorder="1" applyAlignment="1">
      <alignment vertical="center"/>
    </xf>
    <xf numFmtId="43" fontId="14" fillId="0" borderId="3" xfId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43" fontId="14" fillId="0" borderId="14" xfId="1" applyFont="1" applyFill="1" applyBorder="1" applyAlignment="1">
      <alignment vertical="center"/>
    </xf>
    <xf numFmtId="43" fontId="14" fillId="0" borderId="22" xfId="1" applyFont="1" applyFill="1" applyBorder="1" applyAlignment="1">
      <alignment vertical="center"/>
    </xf>
    <xf numFmtId="43" fontId="25" fillId="12" borderId="14" xfId="1" applyFont="1" applyFill="1" applyBorder="1" applyAlignment="1">
      <alignment horizontal="center" vertical="center"/>
    </xf>
    <xf numFmtId="43" fontId="25" fillId="12" borderId="1" xfId="1" applyFont="1" applyFill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3" fontId="3" fillId="0" borderId="0" xfId="1" applyFont="1" applyFill="1" applyAlignment="1">
      <alignment vertical="center"/>
    </xf>
    <xf numFmtId="0" fontId="3" fillId="0" borderId="0" xfId="0" applyFont="1" applyAlignment="1">
      <alignment vertical="center"/>
    </xf>
    <xf numFmtId="0" fontId="8" fillId="10" borderId="14" xfId="0" applyFont="1" applyFill="1" applyBorder="1" applyAlignment="1">
      <alignment vertical="center" wrapText="1"/>
    </xf>
    <xf numFmtId="43" fontId="8" fillId="13" borderId="1" xfId="1" applyFont="1" applyFill="1" applyBorder="1" applyAlignment="1">
      <alignment vertical="center" wrapText="1"/>
    </xf>
    <xf numFmtId="43" fontId="2" fillId="14" borderId="0" xfId="1" applyFont="1" applyFill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23" fillId="10" borderId="0" xfId="0" applyFont="1" applyFill="1" applyAlignment="1">
      <alignment horizontal="center" vertical="center"/>
    </xf>
    <xf numFmtId="43" fontId="7" fillId="0" borderId="0" xfId="1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49" fontId="26" fillId="0" borderId="23" xfId="1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43" fontId="20" fillId="2" borderId="16" xfId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43" fontId="7" fillId="0" borderId="0" xfId="1" applyFont="1" applyAlignment="1">
      <alignment horizontal="center" vertical="center"/>
    </xf>
    <xf numFmtId="43" fontId="14" fillId="4" borderId="0" xfId="1" applyFont="1" applyFill="1" applyAlignment="1">
      <alignment vertical="center"/>
    </xf>
    <xf numFmtId="43" fontId="14" fillId="0" borderId="11" xfId="1" applyFont="1" applyFill="1" applyBorder="1" applyAlignment="1">
      <alignment vertical="center"/>
    </xf>
    <xf numFmtId="43" fontId="7" fillId="0" borderId="0" xfId="0" applyNumberFormat="1" applyFont="1" applyAlignment="1">
      <alignment vertical="center"/>
    </xf>
    <xf numFmtId="43" fontId="16" fillId="0" borderId="0" xfId="1" applyFont="1" applyFill="1" applyBorder="1" applyAlignment="1" applyProtection="1">
      <alignment horizontal="left" vertical="center" wrapText="1"/>
    </xf>
    <xf numFmtId="43" fontId="12" fillId="3" borderId="1" xfId="1" applyFont="1" applyFill="1" applyBorder="1" applyAlignment="1">
      <alignment vertical="center" wrapText="1"/>
    </xf>
    <xf numFmtId="0" fontId="21" fillId="2" borderId="14" xfId="0" applyFont="1" applyFill="1" applyBorder="1" applyAlignment="1">
      <alignment vertical="center" wrapText="1"/>
    </xf>
    <xf numFmtId="43" fontId="21" fillId="2" borderId="1" xfId="1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43" fontId="18" fillId="4" borderId="0" xfId="1" applyFont="1" applyFill="1" applyBorder="1" applyAlignment="1">
      <alignment vertical="center" wrapText="1"/>
    </xf>
    <xf numFmtId="4" fontId="12" fillId="7" borderId="14" xfId="0" applyNumberFormat="1" applyFont="1" applyFill="1" applyBorder="1" applyAlignment="1">
      <alignment vertical="center" wrapText="1"/>
    </xf>
    <xf numFmtId="43" fontId="20" fillId="7" borderId="1" xfId="1" applyFont="1" applyFill="1" applyBorder="1" applyAlignment="1">
      <alignment vertical="center"/>
    </xf>
    <xf numFmtId="43" fontId="14" fillId="0" borderId="7" xfId="1" applyFont="1" applyFill="1" applyBorder="1" applyAlignment="1">
      <alignment vertical="center" wrapText="1"/>
    </xf>
    <xf numFmtId="43" fontId="14" fillId="0" borderId="11" xfId="1" applyFont="1" applyFill="1" applyBorder="1" applyAlignment="1">
      <alignment vertical="center" wrapText="1"/>
    </xf>
    <xf numFmtId="43" fontId="14" fillId="0" borderId="9" xfId="1" applyFont="1" applyFill="1" applyBorder="1" applyAlignment="1">
      <alignment vertical="center" wrapText="1"/>
    </xf>
    <xf numFmtId="43" fontId="20" fillId="7" borderId="4" xfId="1" applyFont="1" applyFill="1" applyBorder="1" applyAlignment="1">
      <alignment vertical="center"/>
    </xf>
    <xf numFmtId="43" fontId="14" fillId="0" borderId="4" xfId="1" applyFont="1" applyFill="1" applyBorder="1" applyAlignment="1">
      <alignment vertical="center" wrapText="1"/>
    </xf>
    <xf numFmtId="43" fontId="12" fillId="0" borderId="1" xfId="1" applyFont="1" applyFill="1" applyBorder="1" applyAlignment="1">
      <alignment horizontal="center" vertical="center" wrapText="1"/>
    </xf>
    <xf numFmtId="43" fontId="12" fillId="0" borderId="24" xfId="1" applyFont="1" applyFill="1" applyBorder="1" applyAlignment="1">
      <alignment horizontal="center" vertical="center" wrapText="1"/>
    </xf>
    <xf numFmtId="43" fontId="14" fillId="0" borderId="16" xfId="1" applyFont="1" applyFill="1" applyBorder="1" applyAlignment="1">
      <alignment vertical="center" wrapText="1"/>
    </xf>
    <xf numFmtId="43" fontId="20" fillId="7" borderId="1" xfId="1" applyFont="1" applyFill="1" applyBorder="1" applyAlignment="1">
      <alignment vertical="center" wrapText="1"/>
    </xf>
    <xf numFmtId="43" fontId="12" fillId="0" borderId="1" xfId="1" applyFont="1" applyFill="1" applyBorder="1" applyAlignment="1">
      <alignment horizontal="right" vertical="center"/>
    </xf>
    <xf numFmtId="164" fontId="20" fillId="9" borderId="1" xfId="1" applyNumberFormat="1" applyFont="1" applyFill="1" applyBorder="1" applyAlignment="1">
      <alignment vertical="center" wrapText="1"/>
    </xf>
    <xf numFmtId="43" fontId="12" fillId="0" borderId="4" xfId="1" applyFont="1" applyFill="1" applyBorder="1" applyAlignment="1">
      <alignment vertical="center"/>
    </xf>
    <xf numFmtId="43" fontId="12" fillId="0" borderId="4" xfId="1" applyFont="1" applyBorder="1" applyAlignment="1">
      <alignment vertical="center"/>
    </xf>
    <xf numFmtId="43" fontId="20" fillId="9" borderId="1" xfId="1" applyFont="1" applyFill="1" applyBorder="1" applyAlignment="1">
      <alignment horizontal="left" vertical="center" wrapText="1"/>
    </xf>
    <xf numFmtId="43" fontId="14" fillId="0" borderId="0" xfId="1" applyFont="1" applyFill="1" applyBorder="1" applyAlignment="1">
      <alignment vertical="center"/>
    </xf>
    <xf numFmtId="43" fontId="7" fillId="14" borderId="0" xfId="1" applyFont="1" applyFill="1" applyAlignment="1">
      <alignment vertical="center"/>
    </xf>
    <xf numFmtId="49" fontId="2" fillId="4" borderId="0" xfId="0" applyNumberFormat="1" applyFont="1" applyFill="1" applyAlignment="1">
      <alignment vertical="center"/>
    </xf>
    <xf numFmtId="0" fontId="2" fillId="4" borderId="0" xfId="0" applyFont="1" applyFill="1" applyAlignment="1">
      <alignment vertical="center"/>
    </xf>
    <xf numFmtId="49" fontId="27" fillId="4" borderId="0" xfId="0" applyNumberFormat="1" applyFont="1" applyFill="1" applyAlignment="1">
      <alignment horizontal="left" vertical="center"/>
    </xf>
    <xf numFmtId="0" fontId="27" fillId="4" borderId="0" xfId="0" applyFont="1" applyFill="1" applyAlignment="1">
      <alignment vertical="center"/>
    </xf>
    <xf numFmtId="49" fontId="27" fillId="4" borderId="3" xfId="0" applyNumberFormat="1" applyFont="1" applyFill="1" applyBorder="1" applyAlignment="1">
      <alignment vertical="center"/>
    </xf>
    <xf numFmtId="0" fontId="9" fillId="0" borderId="15" xfId="0" applyFont="1" applyBorder="1" applyAlignment="1">
      <alignment horizontal="left" vertical="center"/>
    </xf>
    <xf numFmtId="0" fontId="28" fillId="4" borderId="1" xfId="1" applyNumberFormat="1" applyFont="1" applyFill="1" applyBorder="1" applyAlignment="1">
      <alignment horizontal="center" vertical="center"/>
    </xf>
    <xf numFmtId="43" fontId="24" fillId="0" borderId="1" xfId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3" fontId="15" fillId="0" borderId="3" xfId="1" applyFont="1" applyFill="1" applyBorder="1" applyAlignment="1">
      <alignment vertical="center"/>
    </xf>
    <xf numFmtId="43" fontId="29" fillId="0" borderId="3" xfId="1" applyFont="1" applyFill="1" applyBorder="1" applyAlignment="1">
      <alignment vertical="center"/>
    </xf>
    <xf numFmtId="43" fontId="16" fillId="0" borderId="3" xfId="1" applyFont="1" applyFill="1" applyBorder="1" applyAlignment="1">
      <alignment vertical="center"/>
    </xf>
    <xf numFmtId="43" fontId="16" fillId="0" borderId="14" xfId="1" applyFont="1" applyFill="1" applyBorder="1" applyAlignment="1">
      <alignment vertical="center"/>
    </xf>
    <xf numFmtId="43" fontId="16" fillId="0" borderId="22" xfId="1" applyFont="1" applyFill="1" applyBorder="1" applyAlignment="1">
      <alignment vertical="center"/>
    </xf>
    <xf numFmtId="49" fontId="27" fillId="0" borderId="0" xfId="0" applyNumberFormat="1" applyFont="1" applyAlignment="1">
      <alignment vertical="center"/>
    </xf>
    <xf numFmtId="0" fontId="15" fillId="0" borderId="0" xfId="0" applyFont="1" applyAlignment="1">
      <alignment vertical="center" wrapText="1"/>
    </xf>
    <xf numFmtId="49" fontId="30" fillId="0" borderId="0" xfId="0" applyNumberFormat="1" applyFont="1" applyAlignment="1">
      <alignment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19049</xdr:rowOff>
    </xdr:from>
    <xdr:to>
      <xdr:col>1</xdr:col>
      <xdr:colOff>1047750</xdr:colOff>
      <xdr:row>1</xdr:row>
      <xdr:rowOff>19049</xdr:rowOff>
    </xdr:to>
    <xdr:pic>
      <xdr:nvPicPr>
        <xdr:cNvPr id="2" name="Immagine 1" descr="logo_def_blu-pc copia">
          <a:extLst>
            <a:ext uri="{FF2B5EF4-FFF2-40B4-BE49-F238E27FC236}">
              <a16:creationId xmlns:a16="http://schemas.microsoft.com/office/drawing/2014/main" id="{54D04238-0861-4BB8-B5D6-68F0570CC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9049"/>
          <a:ext cx="123444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41</xdr:row>
      <xdr:rowOff>19050</xdr:rowOff>
    </xdr:from>
    <xdr:to>
      <xdr:col>1</xdr:col>
      <xdr:colOff>962025</xdr:colOff>
      <xdr:row>42</xdr:row>
      <xdr:rowOff>57150</xdr:rowOff>
    </xdr:to>
    <xdr:pic>
      <xdr:nvPicPr>
        <xdr:cNvPr id="3" name="Immagine 2" descr="logo_def_blu-pc copia">
          <a:extLst>
            <a:ext uri="{FF2B5EF4-FFF2-40B4-BE49-F238E27FC236}">
              <a16:creationId xmlns:a16="http://schemas.microsoft.com/office/drawing/2014/main" id="{0A186104-C1FF-4A39-9C96-5AC1D6EDD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0351770"/>
          <a:ext cx="123444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133350</xdr:rowOff>
    </xdr:from>
    <xdr:to>
      <xdr:col>1</xdr:col>
      <xdr:colOff>1000125</xdr:colOff>
      <xdr:row>0</xdr:row>
      <xdr:rowOff>885825</xdr:rowOff>
    </xdr:to>
    <xdr:pic>
      <xdr:nvPicPr>
        <xdr:cNvPr id="5" name="Immagine 4" descr="logo_def_blu-pc copia">
          <a:extLst>
            <a:ext uri="{FF2B5EF4-FFF2-40B4-BE49-F238E27FC236}">
              <a16:creationId xmlns:a16="http://schemas.microsoft.com/office/drawing/2014/main" id="{AF756D66-120A-4346-AB03-942AF9278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9980890"/>
          <a:ext cx="123444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1</xdr:col>
      <xdr:colOff>952500</xdr:colOff>
      <xdr:row>1</xdr:row>
      <xdr:rowOff>38100</xdr:rowOff>
    </xdr:to>
    <xdr:pic>
      <xdr:nvPicPr>
        <xdr:cNvPr id="2" name="Immagine 1" descr="logo_def_blu-pc copia">
          <a:extLst>
            <a:ext uri="{FF2B5EF4-FFF2-40B4-BE49-F238E27FC236}">
              <a16:creationId xmlns:a16="http://schemas.microsoft.com/office/drawing/2014/main" id="{168C52B7-213C-4DE7-96B8-8D2EBE7CE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23063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41</xdr:row>
      <xdr:rowOff>19050</xdr:rowOff>
    </xdr:from>
    <xdr:to>
      <xdr:col>1</xdr:col>
      <xdr:colOff>962025</xdr:colOff>
      <xdr:row>42</xdr:row>
      <xdr:rowOff>57150</xdr:rowOff>
    </xdr:to>
    <xdr:pic>
      <xdr:nvPicPr>
        <xdr:cNvPr id="3" name="Immagine 2" descr="logo_def_blu-pc copia">
          <a:extLst>
            <a:ext uri="{FF2B5EF4-FFF2-40B4-BE49-F238E27FC236}">
              <a16:creationId xmlns:a16="http://schemas.microsoft.com/office/drawing/2014/main" id="{067F7FD2-BC04-4B62-A91B-F2EDBA0E3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429750"/>
          <a:ext cx="123063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981075</xdr:colOff>
      <xdr:row>0</xdr:row>
      <xdr:rowOff>828675</xdr:rowOff>
    </xdr:to>
    <xdr:pic>
      <xdr:nvPicPr>
        <xdr:cNvPr id="2" name="Immagine 1" descr="logo_def_blu-pc copia">
          <a:extLst>
            <a:ext uri="{FF2B5EF4-FFF2-40B4-BE49-F238E27FC236}">
              <a16:creationId xmlns:a16="http://schemas.microsoft.com/office/drawing/2014/main" id="{9668914F-379F-4051-B1E3-4E2173C47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123063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0</xdr:row>
      <xdr:rowOff>76200</xdr:rowOff>
    </xdr:from>
    <xdr:to>
      <xdr:col>1</xdr:col>
      <xdr:colOff>981075</xdr:colOff>
      <xdr:row>0</xdr:row>
      <xdr:rowOff>828675</xdr:rowOff>
    </xdr:to>
    <xdr:pic>
      <xdr:nvPicPr>
        <xdr:cNvPr id="3" name="Immagine 2" descr="logo_def_blu-pc copia">
          <a:extLst>
            <a:ext uri="{FF2B5EF4-FFF2-40B4-BE49-F238E27FC236}">
              <a16:creationId xmlns:a16="http://schemas.microsoft.com/office/drawing/2014/main" id="{BC6D3086-553F-4D0B-810D-B2CEB90E1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123063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0</xdr:row>
      <xdr:rowOff>76200</xdr:rowOff>
    </xdr:from>
    <xdr:to>
      <xdr:col>1</xdr:col>
      <xdr:colOff>981075</xdr:colOff>
      <xdr:row>0</xdr:row>
      <xdr:rowOff>828675</xdr:rowOff>
    </xdr:to>
    <xdr:pic>
      <xdr:nvPicPr>
        <xdr:cNvPr id="4" name="Immagine 3" descr="logo_def_blu-pc copia">
          <a:extLst>
            <a:ext uri="{FF2B5EF4-FFF2-40B4-BE49-F238E27FC236}">
              <a16:creationId xmlns:a16="http://schemas.microsoft.com/office/drawing/2014/main" id="{FE5524D6-6CF1-4AD9-BDEF-5F526F14B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123063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UDGET%20PREVISIONE%202017\file%20approvazione%2013_12_2016\BILANCIO%20UNICO%202017%20MIU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ec miur analitico unico "/>
      <sheetName val="budget inv analitico unico "/>
      <sheetName val="sintetico miur amm"/>
      <sheetName val="sintetico miur unico revisori"/>
      <sheetName val="riclassificato gestione ugov"/>
    </sheetNames>
    <sheetDataSet>
      <sheetData sheetId="0" refreshError="1">
        <row r="60">
          <cell r="F60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0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0</v>
          </cell>
        </row>
        <row r="366">
          <cell r="F366">
            <v>0</v>
          </cell>
        </row>
        <row r="367">
          <cell r="F367">
            <v>0</v>
          </cell>
        </row>
        <row r="368">
          <cell r="F368">
            <v>0</v>
          </cell>
        </row>
        <row r="369">
          <cell r="F369">
            <v>0</v>
          </cell>
        </row>
        <row r="370">
          <cell r="F370">
            <v>0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0</v>
          </cell>
        </row>
      </sheetData>
      <sheetData sheetId="1" refreshError="1"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61">
          <cell r="F61">
            <v>0</v>
          </cell>
        </row>
        <row r="62">
          <cell r="F62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5EE51-9D8B-46FE-954F-60639F3073B2}">
  <dimension ref="A1:E137"/>
  <sheetViews>
    <sheetView topLeftCell="A109" zoomScaleNormal="100" workbookViewId="0">
      <selection activeCell="B121" sqref="B121"/>
    </sheetView>
  </sheetViews>
  <sheetFormatPr defaultColWidth="9.109375" defaultRowHeight="14.4" x14ac:dyDescent="0.3"/>
  <cols>
    <col min="1" max="1" width="4.6640625" style="4" customWidth="1"/>
    <col min="2" max="2" width="65.109375" style="4" customWidth="1"/>
    <col min="3" max="3" width="27.33203125" style="149" bestFit="1" customWidth="1"/>
    <col min="4" max="4" width="24.44140625" style="2" bestFit="1" customWidth="1"/>
    <col min="5" max="5" width="23.109375" style="2" bestFit="1" customWidth="1"/>
    <col min="6" max="6" width="24.44140625" style="2" bestFit="1" customWidth="1"/>
    <col min="7" max="16384" width="9.109375" style="2"/>
  </cols>
  <sheetData>
    <row r="1" spans="1:5" ht="60.75" customHeight="1" x14ac:dyDescent="0.3">
      <c r="A1" s="150" t="s">
        <v>0</v>
      </c>
      <c r="B1" s="150"/>
      <c r="C1" s="150"/>
      <c r="D1" s="1"/>
    </row>
    <row r="2" spans="1:5" x14ac:dyDescent="0.3">
      <c r="A2" s="3"/>
      <c r="C2" s="5"/>
    </row>
    <row r="3" spans="1:5" ht="24" customHeight="1" x14ac:dyDescent="0.3">
      <c r="A3" s="151" t="s">
        <v>1</v>
      </c>
      <c r="B3" s="151"/>
      <c r="C3" s="151"/>
    </row>
    <row r="4" spans="1:5" ht="12" customHeight="1" x14ac:dyDescent="0.3">
      <c r="A4" s="3"/>
      <c r="C4" s="5"/>
    </row>
    <row r="5" spans="1:5" ht="17.399999999999999" x14ac:dyDescent="0.3">
      <c r="A5" s="3"/>
      <c r="B5" s="6" t="s">
        <v>2</v>
      </c>
      <c r="C5" s="5"/>
    </row>
    <row r="6" spans="1:5" ht="14.25" customHeight="1" thickBot="1" x14ac:dyDescent="0.35">
      <c r="A6" s="3"/>
      <c r="B6" s="7"/>
      <c r="C6" s="5"/>
    </row>
    <row r="7" spans="1:5" s="12" customFormat="1" ht="19.5" customHeight="1" thickBot="1" x14ac:dyDescent="0.35">
      <c r="A7" s="8" t="s">
        <v>3</v>
      </c>
      <c r="B7" s="9" t="s">
        <v>4</v>
      </c>
      <c r="C7" s="10">
        <f>+C9+C14+C26+C28+C30+C34+C36</f>
        <v>202196000</v>
      </c>
      <c r="D7" s="11"/>
    </row>
    <row r="8" spans="1:5" ht="15" thickBot="1" x14ac:dyDescent="0.35">
      <c r="C8" s="13"/>
    </row>
    <row r="9" spans="1:5" ht="19.5" customHeight="1" thickBot="1" x14ac:dyDescent="0.35">
      <c r="A9" s="14" t="s">
        <v>5</v>
      </c>
      <c r="B9" s="14" t="s">
        <v>6</v>
      </c>
      <c r="C9" s="15">
        <f>+C10+C11+C12</f>
        <v>32452000</v>
      </c>
    </row>
    <row r="10" spans="1:5" ht="18" customHeight="1" x14ac:dyDescent="0.3">
      <c r="A10" s="16" t="s">
        <v>7</v>
      </c>
      <c r="B10" s="17" t="s">
        <v>8</v>
      </c>
      <c r="C10" s="18">
        <v>31857000</v>
      </c>
      <c r="D10" s="19"/>
      <c r="E10" s="20"/>
    </row>
    <row r="11" spans="1:5" ht="30" customHeight="1" x14ac:dyDescent="0.3">
      <c r="A11" s="21" t="s">
        <v>9</v>
      </c>
      <c r="B11" s="22" t="s">
        <v>10</v>
      </c>
      <c r="C11" s="23">
        <v>269000</v>
      </c>
      <c r="D11" s="19"/>
      <c r="E11" s="19"/>
    </row>
    <row r="12" spans="1:5" ht="15" customHeight="1" thickBot="1" x14ac:dyDescent="0.35">
      <c r="A12" s="24" t="s">
        <v>11</v>
      </c>
      <c r="B12" s="25" t="s">
        <v>12</v>
      </c>
      <c r="C12" s="26">
        <v>326000</v>
      </c>
      <c r="D12" s="19"/>
      <c r="E12" s="19"/>
    </row>
    <row r="13" spans="1:5" ht="15" thickBot="1" x14ac:dyDescent="0.35">
      <c r="A13" s="27"/>
      <c r="B13" s="28"/>
      <c r="C13" s="29"/>
    </row>
    <row r="14" spans="1:5" ht="18.75" customHeight="1" thickBot="1" x14ac:dyDescent="0.35">
      <c r="A14" s="30" t="s">
        <v>13</v>
      </c>
      <c r="B14" s="30" t="s">
        <v>14</v>
      </c>
      <c r="C14" s="31">
        <f>+C19+C15+C20+C21+C22+C23+C24</f>
        <v>163661000</v>
      </c>
    </row>
    <row r="15" spans="1:5" ht="26.25" customHeight="1" x14ac:dyDescent="0.3">
      <c r="A15" s="16" t="s">
        <v>7</v>
      </c>
      <c r="B15" s="17" t="s">
        <v>15</v>
      </c>
      <c r="C15" s="18">
        <f>C16+C17+C18</f>
        <v>161057000</v>
      </c>
      <c r="D15" s="19"/>
    </row>
    <row r="16" spans="1:5" ht="31.5" customHeight="1" x14ac:dyDescent="0.3">
      <c r="A16" s="32" t="s">
        <v>16</v>
      </c>
      <c r="B16" s="33" t="s">
        <v>17</v>
      </c>
      <c r="C16" s="34">
        <v>147677511.94</v>
      </c>
      <c r="D16" s="19"/>
    </row>
    <row r="17" spans="1:4" ht="33" customHeight="1" x14ac:dyDescent="0.3">
      <c r="A17" s="35" t="s">
        <v>18</v>
      </c>
      <c r="B17" s="36" t="s">
        <v>19</v>
      </c>
      <c r="C17" s="34">
        <v>5898244.4699999997</v>
      </c>
    </row>
    <row r="18" spans="1:4" ht="29.25" customHeight="1" thickBot="1" x14ac:dyDescent="0.35">
      <c r="A18" s="37" t="s">
        <v>20</v>
      </c>
      <c r="B18" s="38" t="s">
        <v>21</v>
      </c>
      <c r="C18" s="39">
        <f>3975448.32+60000+3445795.27</f>
        <v>7481243.5899999999</v>
      </c>
    </row>
    <row r="19" spans="1:4" ht="15" customHeight="1" x14ac:dyDescent="0.3">
      <c r="A19" s="40" t="s">
        <v>9</v>
      </c>
      <c r="B19" s="41" t="s">
        <v>22</v>
      </c>
      <c r="C19" s="42">
        <v>948000</v>
      </c>
      <c r="D19" s="19"/>
    </row>
    <row r="20" spans="1:4" ht="15" customHeight="1" x14ac:dyDescent="0.3">
      <c r="A20" s="21" t="s">
        <v>11</v>
      </c>
      <c r="B20" s="22" t="s">
        <v>23</v>
      </c>
      <c r="C20" s="43">
        <v>0</v>
      </c>
    </row>
    <row r="21" spans="1:4" ht="15" customHeight="1" x14ac:dyDescent="0.3">
      <c r="A21" s="21" t="s">
        <v>24</v>
      </c>
      <c r="B21" s="22" t="s">
        <v>25</v>
      </c>
      <c r="C21" s="23">
        <v>477000</v>
      </c>
      <c r="D21" s="19"/>
    </row>
    <row r="22" spans="1:4" x14ac:dyDescent="0.3">
      <c r="A22" s="21" t="s">
        <v>26</v>
      </c>
      <c r="B22" s="22" t="s">
        <v>27</v>
      </c>
      <c r="C22" s="43">
        <v>0</v>
      </c>
    </row>
    <row r="23" spans="1:4" x14ac:dyDescent="0.3">
      <c r="A23" s="21" t="s">
        <v>28</v>
      </c>
      <c r="B23" s="22" t="s">
        <v>29</v>
      </c>
      <c r="C23" s="23">
        <v>1067000</v>
      </c>
      <c r="D23" s="19"/>
    </row>
    <row r="24" spans="1:4" ht="15" thickBot="1" x14ac:dyDescent="0.35">
      <c r="A24" s="24" t="s">
        <v>30</v>
      </c>
      <c r="B24" s="25" t="s">
        <v>31</v>
      </c>
      <c r="C24" s="26">
        <v>112000</v>
      </c>
      <c r="D24" s="19"/>
    </row>
    <row r="25" spans="1:4" ht="15" thickBot="1" x14ac:dyDescent="0.35">
      <c r="B25" s="44"/>
      <c r="C25" s="45"/>
    </row>
    <row r="26" spans="1:4" ht="19.5" customHeight="1" thickBot="1" x14ac:dyDescent="0.35">
      <c r="A26" s="30" t="s">
        <v>32</v>
      </c>
      <c r="B26" s="30" t="s">
        <v>33</v>
      </c>
      <c r="C26" s="31">
        <v>0</v>
      </c>
    </row>
    <row r="27" spans="1:4" ht="15" thickBot="1" x14ac:dyDescent="0.35">
      <c r="C27" s="44"/>
    </row>
    <row r="28" spans="1:4" ht="38.25" customHeight="1" thickBot="1" x14ac:dyDescent="0.35">
      <c r="A28" s="30" t="s">
        <v>34</v>
      </c>
      <c r="B28" s="46" t="s">
        <v>35</v>
      </c>
      <c r="C28" s="47">
        <v>0</v>
      </c>
    </row>
    <row r="29" spans="1:4" ht="15" thickBot="1" x14ac:dyDescent="0.35">
      <c r="A29" s="48"/>
      <c r="B29" s="49"/>
      <c r="C29" s="50"/>
    </row>
    <row r="30" spans="1:4" ht="21.75" customHeight="1" thickBot="1" x14ac:dyDescent="0.35">
      <c r="A30" s="14" t="s">
        <v>36</v>
      </c>
      <c r="B30" s="14" t="s">
        <v>37</v>
      </c>
      <c r="C30" s="15">
        <f>+C31+C32</f>
        <v>6083000</v>
      </c>
    </row>
    <row r="31" spans="1:4" ht="27.6" x14ac:dyDescent="0.3">
      <c r="A31" s="51" t="s">
        <v>7</v>
      </c>
      <c r="B31" s="17" t="s">
        <v>38</v>
      </c>
      <c r="C31" s="52">
        <f>5111000</f>
        <v>5111000</v>
      </c>
    </row>
    <row r="32" spans="1:4" ht="18" customHeight="1" thickBot="1" x14ac:dyDescent="0.35">
      <c r="A32" s="24" t="s">
        <v>9</v>
      </c>
      <c r="B32" s="25" t="s">
        <v>39</v>
      </c>
      <c r="C32" s="26">
        <v>972000</v>
      </c>
      <c r="D32" s="19"/>
    </row>
    <row r="33" spans="1:5" ht="15" thickBot="1" x14ac:dyDescent="0.35">
      <c r="C33" s="45"/>
    </row>
    <row r="34" spans="1:5" ht="20.25" customHeight="1" thickBot="1" x14ac:dyDescent="0.35">
      <c r="A34" s="30" t="s">
        <v>40</v>
      </c>
      <c r="B34" s="30" t="s">
        <v>41</v>
      </c>
      <c r="C34" s="47">
        <v>0</v>
      </c>
    </row>
    <row r="35" spans="1:5" ht="15" thickBot="1" x14ac:dyDescent="0.35">
      <c r="C35" s="44"/>
    </row>
    <row r="36" spans="1:5" ht="34.200000000000003" customHeight="1" thickBot="1" x14ac:dyDescent="0.35">
      <c r="A36" s="30" t="s">
        <v>40</v>
      </c>
      <c r="B36" s="30" t="s">
        <v>42</v>
      </c>
      <c r="C36" s="47">
        <v>0</v>
      </c>
    </row>
    <row r="37" spans="1:5" x14ac:dyDescent="0.3">
      <c r="C37" s="45"/>
    </row>
    <row r="38" spans="1:5" ht="15" thickBot="1" x14ac:dyDescent="0.35">
      <c r="C38" s="45"/>
    </row>
    <row r="39" spans="1:5" ht="21.6" thickBot="1" x14ac:dyDescent="0.35">
      <c r="A39" s="53"/>
      <c r="B39" s="54" t="s">
        <v>43</v>
      </c>
      <c r="C39" s="55">
        <f>C7</f>
        <v>202196000</v>
      </c>
      <c r="D39" s="19"/>
    </row>
    <row r="40" spans="1:5" x14ac:dyDescent="0.3">
      <c r="A40" s="56"/>
      <c r="B40" s="56"/>
      <c r="C40" s="57"/>
    </row>
    <row r="41" spans="1:5" x14ac:dyDescent="0.3">
      <c r="C41" s="5"/>
    </row>
    <row r="42" spans="1:5" ht="55.5" customHeight="1" x14ac:dyDescent="0.3">
      <c r="A42" s="150" t="s">
        <v>44</v>
      </c>
      <c r="B42" s="150"/>
      <c r="C42" s="150"/>
    </row>
    <row r="43" spans="1:5" x14ac:dyDescent="0.3">
      <c r="A43" s="56"/>
      <c r="B43" s="56"/>
      <c r="C43" s="58"/>
    </row>
    <row r="44" spans="1:5" ht="23.25" customHeight="1" x14ac:dyDescent="0.3">
      <c r="A44" s="152" t="s">
        <v>1</v>
      </c>
      <c r="B44" s="152"/>
      <c r="C44" s="152"/>
    </row>
    <row r="45" spans="1:5" x14ac:dyDescent="0.3">
      <c r="A45" s="53"/>
      <c r="B45" s="59"/>
      <c r="C45" s="57"/>
    </row>
    <row r="46" spans="1:5" ht="17.399999999999999" x14ac:dyDescent="0.3">
      <c r="A46" s="53"/>
      <c r="B46" s="6" t="s">
        <v>45</v>
      </c>
      <c r="C46" s="57"/>
    </row>
    <row r="47" spans="1:5" ht="17.399999999999999" thickBot="1" x14ac:dyDescent="0.35">
      <c r="A47" s="53"/>
      <c r="B47" s="60"/>
      <c r="C47" s="61"/>
      <c r="E47" s="20"/>
    </row>
    <row r="48" spans="1:5" ht="20.25" customHeight="1" thickBot="1" x14ac:dyDescent="0.35">
      <c r="A48" s="62" t="s">
        <v>46</v>
      </c>
      <c r="B48" s="62" t="s">
        <v>47</v>
      </c>
      <c r="C48" s="63">
        <f>+C50+C59+C79+C85+C87</f>
        <v>192842000</v>
      </c>
      <c r="E48" s="20"/>
    </row>
    <row r="49" spans="1:4" ht="17.399999999999999" thickBot="1" x14ac:dyDescent="0.35">
      <c r="A49" s="53"/>
      <c r="B49" s="64"/>
      <c r="C49" s="65"/>
    </row>
    <row r="50" spans="1:4" ht="21" customHeight="1" thickBot="1" x14ac:dyDescent="0.35">
      <c r="A50" s="66" t="s">
        <v>48</v>
      </c>
      <c r="B50" s="67" t="s">
        <v>49</v>
      </c>
      <c r="C50" s="68">
        <f>C51+C57</f>
        <v>121224000</v>
      </c>
    </row>
    <row r="51" spans="1:4" ht="19.5" customHeight="1" x14ac:dyDescent="0.3">
      <c r="A51" s="51" t="s">
        <v>7</v>
      </c>
      <c r="B51" s="17" t="s">
        <v>50</v>
      </c>
      <c r="C51" s="18">
        <f>+C52+C53+C54+C55+C56</f>
        <v>87688000</v>
      </c>
    </row>
    <row r="52" spans="1:4" x14ac:dyDescent="0.3">
      <c r="A52" s="32" t="s">
        <v>16</v>
      </c>
      <c r="B52" s="33" t="s">
        <v>51</v>
      </c>
      <c r="C52" s="34">
        <v>85155000</v>
      </c>
      <c r="D52" s="19"/>
    </row>
    <row r="53" spans="1:4" x14ac:dyDescent="0.3">
      <c r="A53" s="35" t="s">
        <v>52</v>
      </c>
      <c r="B53" s="36" t="s">
        <v>53</v>
      </c>
      <c r="C53" s="69">
        <v>1104000</v>
      </c>
      <c r="D53" s="19"/>
    </row>
    <row r="54" spans="1:4" x14ac:dyDescent="0.3">
      <c r="A54" s="35" t="s">
        <v>20</v>
      </c>
      <c r="B54" s="36" t="s">
        <v>54</v>
      </c>
      <c r="C54" s="69">
        <v>667000</v>
      </c>
      <c r="D54" s="19"/>
    </row>
    <row r="55" spans="1:4" x14ac:dyDescent="0.3">
      <c r="A55" s="35" t="s">
        <v>55</v>
      </c>
      <c r="B55" s="36" t="s">
        <v>56</v>
      </c>
      <c r="C55" s="69">
        <v>762000</v>
      </c>
      <c r="D55" s="19"/>
    </row>
    <row r="56" spans="1:4" ht="15" thickBot="1" x14ac:dyDescent="0.35">
      <c r="A56" s="37" t="s">
        <v>57</v>
      </c>
      <c r="B56" s="38" t="s">
        <v>58</v>
      </c>
      <c r="C56" s="70">
        <v>0</v>
      </c>
      <c r="D56" s="19"/>
    </row>
    <row r="57" spans="1:4" ht="15" customHeight="1" thickBot="1" x14ac:dyDescent="0.35">
      <c r="A57" s="71" t="s">
        <v>9</v>
      </c>
      <c r="B57" s="72" t="s">
        <v>59</v>
      </c>
      <c r="C57" s="73">
        <v>33536000</v>
      </c>
      <c r="D57" s="19"/>
    </row>
    <row r="58" spans="1:4" ht="15" thickBot="1" x14ac:dyDescent="0.35">
      <c r="C58" s="5"/>
    </row>
    <row r="59" spans="1:4" ht="19.5" customHeight="1" thickBot="1" x14ac:dyDescent="0.35">
      <c r="A59" s="67" t="s">
        <v>60</v>
      </c>
      <c r="B59" s="67" t="s">
        <v>61</v>
      </c>
      <c r="C59" s="68">
        <f>+C60+C63+C64+C65+C66+C67+C68+C69+C70+C71+C72+C73</f>
        <v>58356000</v>
      </c>
    </row>
    <row r="60" spans="1:4" ht="21.75" customHeight="1" thickBot="1" x14ac:dyDescent="0.35">
      <c r="A60" s="74" t="s">
        <v>7</v>
      </c>
      <c r="B60" s="75" t="s">
        <v>62</v>
      </c>
      <c r="C60" s="76">
        <f>C61+C62</f>
        <v>19632000</v>
      </c>
      <c r="D60" s="19"/>
    </row>
    <row r="61" spans="1:4" ht="21.75" customHeight="1" thickBot="1" x14ac:dyDescent="0.35">
      <c r="A61" s="77" t="s">
        <v>63</v>
      </c>
      <c r="B61" s="78" t="s">
        <v>64</v>
      </c>
      <c r="C61" s="79">
        <v>11148000</v>
      </c>
      <c r="D61" s="19"/>
    </row>
    <row r="62" spans="1:4" ht="21.75" customHeight="1" thickBot="1" x14ac:dyDescent="0.35">
      <c r="A62" s="77" t="s">
        <v>18</v>
      </c>
      <c r="B62" s="78" t="s">
        <v>65</v>
      </c>
      <c r="C62" s="79">
        <v>8484000</v>
      </c>
      <c r="D62" s="19"/>
    </row>
    <row r="63" spans="1:4" ht="22.5" customHeight="1" thickBot="1" x14ac:dyDescent="0.35">
      <c r="A63" s="80" t="s">
        <v>9</v>
      </c>
      <c r="B63" s="81" t="s">
        <v>66</v>
      </c>
      <c r="C63" s="82">
        <v>0</v>
      </c>
    </row>
    <row r="64" spans="1:4" ht="21.75" customHeight="1" thickBot="1" x14ac:dyDescent="0.35">
      <c r="A64" s="74" t="s">
        <v>11</v>
      </c>
      <c r="B64" s="75" t="s">
        <v>67</v>
      </c>
      <c r="C64" s="82">
        <v>500000</v>
      </c>
    </row>
    <row r="65" spans="1:4" ht="18" customHeight="1" thickBot="1" x14ac:dyDescent="0.35">
      <c r="A65" s="80" t="s">
        <v>24</v>
      </c>
      <c r="B65" s="81" t="s">
        <v>68</v>
      </c>
      <c r="C65" s="82">
        <v>0</v>
      </c>
      <c r="D65" s="19"/>
    </row>
    <row r="66" spans="1:4" ht="21.75" customHeight="1" thickBot="1" x14ac:dyDescent="0.35">
      <c r="A66" s="80" t="s">
        <v>26</v>
      </c>
      <c r="B66" s="81" t="s">
        <v>69</v>
      </c>
      <c r="C66" s="83">
        <v>868000</v>
      </c>
      <c r="D66" s="19"/>
    </row>
    <row r="67" spans="1:4" ht="20.25" customHeight="1" thickBot="1" x14ac:dyDescent="0.35">
      <c r="A67" s="84" t="s">
        <v>28</v>
      </c>
      <c r="B67" s="85" t="s">
        <v>70</v>
      </c>
      <c r="C67" s="82">
        <v>0</v>
      </c>
    </row>
    <row r="68" spans="1:4" ht="21.75" customHeight="1" thickBot="1" x14ac:dyDescent="0.35">
      <c r="A68" s="74" t="s">
        <v>30</v>
      </c>
      <c r="B68" s="75" t="s">
        <v>71</v>
      </c>
      <c r="C68" s="86">
        <v>1340000</v>
      </c>
      <c r="D68" s="19"/>
    </row>
    <row r="69" spans="1:4" ht="22.5" customHeight="1" thickBot="1" x14ac:dyDescent="0.35">
      <c r="A69" s="74" t="s">
        <v>72</v>
      </c>
      <c r="B69" s="75" t="s">
        <v>73</v>
      </c>
      <c r="C69" s="86">
        <v>31614000</v>
      </c>
      <c r="D69" s="19"/>
    </row>
    <row r="70" spans="1:4" ht="18.75" customHeight="1" thickBot="1" x14ac:dyDescent="0.35">
      <c r="A70" s="87" t="s">
        <v>74</v>
      </c>
      <c r="B70" s="81" t="s">
        <v>75</v>
      </c>
      <c r="C70" s="86">
        <v>787000</v>
      </c>
      <c r="D70" s="19"/>
    </row>
    <row r="71" spans="1:4" ht="19.5" customHeight="1" thickBot="1" x14ac:dyDescent="0.35">
      <c r="A71" s="80" t="s">
        <v>76</v>
      </c>
      <c r="B71" s="81" t="s">
        <v>77</v>
      </c>
      <c r="C71" s="82">
        <v>0</v>
      </c>
    </row>
    <row r="72" spans="1:4" ht="15" thickBot="1" x14ac:dyDescent="0.35">
      <c r="A72" s="74" t="s">
        <v>78</v>
      </c>
      <c r="B72" s="75" t="s">
        <v>79</v>
      </c>
      <c r="C72" s="88">
        <v>1096000</v>
      </c>
      <c r="D72" s="19"/>
    </row>
    <row r="73" spans="1:4" ht="19.5" customHeight="1" x14ac:dyDescent="0.3">
      <c r="A73" s="16" t="s">
        <v>80</v>
      </c>
      <c r="B73" s="89" t="s">
        <v>81</v>
      </c>
      <c r="C73" s="90">
        <f>C74+C75+C76+C77</f>
        <v>2519000</v>
      </c>
      <c r="D73" s="19"/>
    </row>
    <row r="74" spans="1:4" ht="19.5" customHeight="1" x14ac:dyDescent="0.3">
      <c r="A74" s="32" t="s">
        <v>16</v>
      </c>
      <c r="B74" s="33" t="s">
        <v>82</v>
      </c>
      <c r="C74" s="34">
        <v>850000</v>
      </c>
    </row>
    <row r="75" spans="1:4" ht="19.5" customHeight="1" x14ac:dyDescent="0.3">
      <c r="A75" s="35" t="s">
        <v>18</v>
      </c>
      <c r="B75" s="36" t="s">
        <v>83</v>
      </c>
      <c r="C75" s="69">
        <v>200000</v>
      </c>
    </row>
    <row r="76" spans="1:4" ht="19.5" customHeight="1" x14ac:dyDescent="0.3">
      <c r="A76" s="35" t="s">
        <v>20</v>
      </c>
      <c r="B76" s="36" t="s">
        <v>84</v>
      </c>
      <c r="C76" s="69">
        <v>0</v>
      </c>
    </row>
    <row r="77" spans="1:4" ht="19.5" customHeight="1" thickBot="1" x14ac:dyDescent="0.35">
      <c r="A77" s="37" t="s">
        <v>55</v>
      </c>
      <c r="B77" s="38" t="s">
        <v>85</v>
      </c>
      <c r="C77" s="70">
        <v>1469000</v>
      </c>
      <c r="D77" s="20"/>
    </row>
    <row r="78" spans="1:4" ht="17.399999999999999" thickBot="1" x14ac:dyDescent="0.35">
      <c r="A78" s="91"/>
      <c r="B78" s="92"/>
      <c r="C78" s="93"/>
    </row>
    <row r="79" spans="1:4" ht="18" customHeight="1" thickBot="1" x14ac:dyDescent="0.35">
      <c r="A79" s="67" t="s">
        <v>86</v>
      </c>
      <c r="B79" s="67" t="s">
        <v>87</v>
      </c>
      <c r="C79" s="94">
        <f>C80+C81+C82+C83</f>
        <v>11681000</v>
      </c>
    </row>
    <row r="80" spans="1:4" ht="21" customHeight="1" thickBot="1" x14ac:dyDescent="0.35">
      <c r="A80" s="95" t="s">
        <v>7</v>
      </c>
      <c r="B80" s="96" t="s">
        <v>88</v>
      </c>
      <c r="C80" s="88">
        <v>700000</v>
      </c>
      <c r="D80" s="19"/>
    </row>
    <row r="81" spans="1:5" ht="21.75" customHeight="1" thickBot="1" x14ac:dyDescent="0.35">
      <c r="A81" s="95" t="s">
        <v>9</v>
      </c>
      <c r="B81" s="96" t="s">
        <v>89</v>
      </c>
      <c r="C81" s="88">
        <v>10981000</v>
      </c>
      <c r="D81" s="19"/>
    </row>
    <row r="82" spans="1:5" ht="21.75" customHeight="1" thickBot="1" x14ac:dyDescent="0.35">
      <c r="A82" s="95" t="s">
        <v>11</v>
      </c>
      <c r="B82" s="96" t="s">
        <v>90</v>
      </c>
      <c r="C82" s="97">
        <f>SUM('[1]budget ec miur analitico unico '!F354:F376)</f>
        <v>0</v>
      </c>
    </row>
    <row r="83" spans="1:5" ht="32.25" customHeight="1" thickBot="1" x14ac:dyDescent="0.35">
      <c r="A83" s="98" t="s">
        <v>24</v>
      </c>
      <c r="B83" s="99" t="s">
        <v>91</v>
      </c>
      <c r="C83" s="100">
        <v>0</v>
      </c>
    </row>
    <row r="84" spans="1:5" ht="17.399999999999999" thickBot="1" x14ac:dyDescent="0.35">
      <c r="A84" s="3"/>
      <c r="B84" s="92"/>
      <c r="C84" s="101"/>
    </row>
    <row r="85" spans="1:5" ht="18" customHeight="1" thickBot="1" x14ac:dyDescent="0.35">
      <c r="A85" s="67" t="s">
        <v>92</v>
      </c>
      <c r="B85" s="67" t="s">
        <v>93</v>
      </c>
      <c r="C85" s="94">
        <v>0</v>
      </c>
    </row>
    <row r="86" spans="1:5" ht="17.399999999999999" thickBot="1" x14ac:dyDescent="0.35">
      <c r="A86" s="3"/>
      <c r="B86" s="48"/>
      <c r="C86" s="93"/>
    </row>
    <row r="87" spans="1:5" ht="18.75" customHeight="1" thickBot="1" x14ac:dyDescent="0.35">
      <c r="A87" s="67" t="s">
        <v>94</v>
      </c>
      <c r="B87" s="67" t="s">
        <v>95</v>
      </c>
      <c r="C87" s="94">
        <v>1581000</v>
      </c>
      <c r="D87" s="19"/>
    </row>
    <row r="88" spans="1:5" ht="16.8" x14ac:dyDescent="0.3">
      <c r="A88" s="3"/>
      <c r="B88" s="92"/>
      <c r="C88" s="93"/>
    </row>
    <row r="89" spans="1:5" ht="17.399999999999999" thickBot="1" x14ac:dyDescent="0.35">
      <c r="A89" s="3"/>
      <c r="B89" s="92"/>
      <c r="C89" s="93"/>
    </row>
    <row r="90" spans="1:5" ht="21.6" thickBot="1" x14ac:dyDescent="0.35">
      <c r="A90" s="3"/>
      <c r="B90" s="102" t="s">
        <v>96</v>
      </c>
      <c r="C90" s="103">
        <f>C48</f>
        <v>192842000</v>
      </c>
    </row>
    <row r="91" spans="1:5" x14ac:dyDescent="0.3">
      <c r="A91" s="3"/>
      <c r="B91" s="92"/>
      <c r="C91" s="44"/>
    </row>
    <row r="92" spans="1:5" ht="15" thickBot="1" x14ac:dyDescent="0.35">
      <c r="A92" s="3"/>
      <c r="B92" s="92"/>
      <c r="C92" s="45"/>
    </row>
    <row r="93" spans="1:5" ht="34.200000000000003" thickBot="1" x14ac:dyDescent="0.35">
      <c r="A93" s="3"/>
      <c r="B93" s="104" t="s">
        <v>97</v>
      </c>
      <c r="C93" s="105">
        <f>C39-C90</f>
        <v>9354000</v>
      </c>
    </row>
    <row r="94" spans="1:5" ht="16.8" x14ac:dyDescent="0.3">
      <c r="A94" s="3"/>
      <c r="B94" s="106"/>
      <c r="C94" s="5"/>
    </row>
    <row r="95" spans="1:5" ht="15" thickBot="1" x14ac:dyDescent="0.35">
      <c r="A95" s="3"/>
      <c r="B95" s="92"/>
      <c r="C95" s="45"/>
    </row>
    <row r="96" spans="1:5" ht="21" customHeight="1" thickBot="1" x14ac:dyDescent="0.35">
      <c r="A96" s="107" t="s">
        <v>98</v>
      </c>
      <c r="B96" s="108" t="s">
        <v>99</v>
      </c>
      <c r="C96" s="109">
        <f>+C97-C98+C99</f>
        <v>-1600000</v>
      </c>
      <c r="D96" s="20"/>
      <c r="E96" s="20"/>
    </row>
    <row r="97" spans="1:5" ht="18" customHeight="1" thickBot="1" x14ac:dyDescent="0.35">
      <c r="A97" s="95" t="s">
        <v>7</v>
      </c>
      <c r="B97" s="96" t="s">
        <v>100</v>
      </c>
      <c r="C97" s="88">
        <v>0</v>
      </c>
    </row>
    <row r="98" spans="1:5" ht="19.5" customHeight="1" thickBot="1" x14ac:dyDescent="0.35">
      <c r="A98" s="95" t="s">
        <v>9</v>
      </c>
      <c r="B98" s="96" t="s">
        <v>101</v>
      </c>
      <c r="C98" s="88">
        <v>1600000</v>
      </c>
      <c r="D98" s="19"/>
      <c r="E98" s="20"/>
    </row>
    <row r="99" spans="1:5" ht="20.25" customHeight="1" thickBot="1" x14ac:dyDescent="0.35">
      <c r="A99" s="110" t="s">
        <v>11</v>
      </c>
      <c r="B99" s="99" t="s">
        <v>102</v>
      </c>
      <c r="C99" s="111">
        <v>0</v>
      </c>
    </row>
    <row r="100" spans="1:5" ht="15" thickBot="1" x14ac:dyDescent="0.35">
      <c r="A100" s="3"/>
      <c r="B100" s="112"/>
      <c r="C100" s="113"/>
    </row>
    <row r="101" spans="1:5" ht="22.5" customHeight="1" thickBot="1" x14ac:dyDescent="0.35">
      <c r="A101" s="107" t="s">
        <v>103</v>
      </c>
      <c r="B101" s="114" t="s">
        <v>104</v>
      </c>
      <c r="C101" s="109">
        <f>+C102-C103</f>
        <v>0</v>
      </c>
    </row>
    <row r="102" spans="1:5" ht="15" thickBot="1" x14ac:dyDescent="0.35">
      <c r="A102" s="95" t="s">
        <v>7</v>
      </c>
      <c r="B102" s="96" t="s">
        <v>105</v>
      </c>
      <c r="C102" s="88">
        <v>0</v>
      </c>
    </row>
    <row r="103" spans="1:5" ht="15" thickBot="1" x14ac:dyDescent="0.35">
      <c r="A103" s="110" t="s">
        <v>9</v>
      </c>
      <c r="B103" s="99" t="s">
        <v>106</v>
      </c>
      <c r="C103" s="86">
        <v>0</v>
      </c>
    </row>
    <row r="104" spans="1:5" ht="15" thickBot="1" x14ac:dyDescent="0.35">
      <c r="A104" s="3"/>
      <c r="B104" s="112"/>
      <c r="C104" s="113"/>
    </row>
    <row r="105" spans="1:5" ht="21.75" customHeight="1" thickBot="1" x14ac:dyDescent="0.35">
      <c r="A105" s="107" t="s">
        <v>107</v>
      </c>
      <c r="B105" s="114" t="s">
        <v>108</v>
      </c>
      <c r="C105" s="109">
        <f>C106-C107</f>
        <v>0</v>
      </c>
    </row>
    <row r="106" spans="1:5" ht="15" thickBot="1" x14ac:dyDescent="0.35">
      <c r="A106" s="95" t="s">
        <v>7</v>
      </c>
      <c r="B106" s="96" t="s">
        <v>109</v>
      </c>
      <c r="C106" s="86">
        <v>0</v>
      </c>
    </row>
    <row r="107" spans="1:5" ht="15" thickBot="1" x14ac:dyDescent="0.35">
      <c r="A107" s="110" t="s">
        <v>9</v>
      </c>
      <c r="B107" s="99" t="s">
        <v>110</v>
      </c>
      <c r="C107" s="86">
        <v>0</v>
      </c>
    </row>
    <row r="108" spans="1:5" ht="15" thickBot="1" x14ac:dyDescent="0.35">
      <c r="A108" s="3"/>
      <c r="B108" s="112"/>
      <c r="C108" s="115"/>
    </row>
    <row r="109" spans="1:5" ht="36" customHeight="1" thickBot="1" x14ac:dyDescent="0.35">
      <c r="A109" s="107" t="s">
        <v>111</v>
      </c>
      <c r="B109" s="107" t="s">
        <v>112</v>
      </c>
      <c r="C109" s="109">
        <v>7754000</v>
      </c>
      <c r="D109" s="20"/>
    </row>
    <row r="110" spans="1:5" x14ac:dyDescent="0.3">
      <c r="A110" s="3"/>
      <c r="B110" s="116"/>
      <c r="C110" s="117"/>
    </row>
    <row r="111" spans="1:5" ht="15" thickBot="1" x14ac:dyDescent="0.35">
      <c r="A111" s="3"/>
      <c r="B111" s="116"/>
      <c r="C111" s="117"/>
    </row>
    <row r="112" spans="1:5" ht="27.75" customHeight="1" thickBot="1" x14ac:dyDescent="0.35">
      <c r="A112" s="3"/>
      <c r="B112" s="104" t="s">
        <v>113</v>
      </c>
      <c r="C112" s="105">
        <f>+C39-C90+C96+C105-C109</f>
        <v>0</v>
      </c>
    </row>
    <row r="113" spans="1:3" x14ac:dyDescent="0.3">
      <c r="A113" s="3"/>
      <c r="B113" s="92"/>
      <c r="C113" s="118"/>
    </row>
    <row r="114" spans="1:3" ht="15" thickBot="1" x14ac:dyDescent="0.35">
      <c r="A114" s="3"/>
      <c r="B114" s="92"/>
      <c r="C114" s="118"/>
    </row>
    <row r="115" spans="1:3" ht="51" thickBot="1" x14ac:dyDescent="0.35">
      <c r="A115" s="3"/>
      <c r="B115" s="104" t="s">
        <v>114</v>
      </c>
      <c r="C115" s="105">
        <v>0</v>
      </c>
    </row>
    <row r="116" spans="1:3" x14ac:dyDescent="0.3">
      <c r="A116" s="3"/>
      <c r="B116" s="92"/>
      <c r="C116" s="118"/>
    </row>
    <row r="117" spans="1:3" ht="15" thickBot="1" x14ac:dyDescent="0.35">
      <c r="A117" s="3"/>
      <c r="B117" s="92"/>
      <c r="C117" s="118"/>
    </row>
    <row r="118" spans="1:3" ht="23.25" customHeight="1" thickBot="1" x14ac:dyDescent="0.35">
      <c r="A118" s="3"/>
      <c r="B118" s="104" t="s">
        <v>115</v>
      </c>
      <c r="C118" s="105">
        <f>+C39-C90+C96-C109</f>
        <v>0</v>
      </c>
    </row>
    <row r="119" spans="1:3" x14ac:dyDescent="0.3">
      <c r="C119" s="2"/>
    </row>
    <row r="120" spans="1:3" x14ac:dyDescent="0.3">
      <c r="C120" s="2"/>
    </row>
    <row r="121" spans="1:3" x14ac:dyDescent="0.3">
      <c r="C121" s="2"/>
    </row>
    <row r="122" spans="1:3" x14ac:dyDescent="0.3">
      <c r="C122" s="2"/>
    </row>
    <row r="123" spans="1:3" x14ac:dyDescent="0.3">
      <c r="C123" s="2"/>
    </row>
    <row r="124" spans="1:3" x14ac:dyDescent="0.3">
      <c r="C124" s="2"/>
    </row>
    <row r="125" spans="1:3" x14ac:dyDescent="0.3">
      <c r="C125" s="2"/>
    </row>
    <row r="126" spans="1:3" x14ac:dyDescent="0.3">
      <c r="C126" s="2"/>
    </row>
    <row r="127" spans="1:3" x14ac:dyDescent="0.3">
      <c r="C127" s="2"/>
    </row>
    <row r="128" spans="1:3" x14ac:dyDescent="0.3">
      <c r="C128" s="2"/>
    </row>
    <row r="129" spans="3:3" x14ac:dyDescent="0.3">
      <c r="C129" s="2"/>
    </row>
    <row r="130" spans="3:3" x14ac:dyDescent="0.3">
      <c r="C130" s="2"/>
    </row>
    <row r="131" spans="3:3" x14ac:dyDescent="0.3">
      <c r="C131" s="2"/>
    </row>
    <row r="132" spans="3:3" x14ac:dyDescent="0.3">
      <c r="C132" s="2"/>
    </row>
    <row r="133" spans="3:3" x14ac:dyDescent="0.3">
      <c r="C133" s="2"/>
    </row>
    <row r="134" spans="3:3" x14ac:dyDescent="0.3">
      <c r="C134" s="2"/>
    </row>
    <row r="135" spans="3:3" x14ac:dyDescent="0.3">
      <c r="C135" s="2"/>
    </row>
    <row r="136" spans="3:3" x14ac:dyDescent="0.3">
      <c r="C136" s="2"/>
    </row>
    <row r="137" spans="3:3" x14ac:dyDescent="0.3">
      <c r="C137" s="2"/>
    </row>
  </sheetData>
  <mergeCells count="4">
    <mergeCell ref="A1:C1"/>
    <mergeCell ref="A3:C3"/>
    <mergeCell ref="A42:C42"/>
    <mergeCell ref="A44:C44"/>
  </mergeCells>
  <printOptions horizontalCentered="1"/>
  <pageMargins left="0" right="0" top="0.35433070866141736" bottom="0.35433070866141736" header="0.31496062992125984" footer="0.31496062992125984"/>
  <pageSetup paperSize="9" scale="97" orientation="portrait" r:id="rId1"/>
  <rowBreaks count="2" manualBreakCount="2">
    <brk id="39" max="2" man="1"/>
    <brk id="7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59D64-CD74-45AD-9A28-02E290E89594}">
  <sheetPr>
    <pageSetUpPr fitToPage="1"/>
  </sheetPr>
  <dimension ref="A1:F82"/>
  <sheetViews>
    <sheetView workbookViewId="0">
      <selection activeCell="B18" sqref="B18"/>
    </sheetView>
  </sheetViews>
  <sheetFormatPr defaultColWidth="9.109375" defaultRowHeight="14.4" x14ac:dyDescent="0.3"/>
  <cols>
    <col min="1" max="1" width="4.6640625" style="4" customWidth="1"/>
    <col min="2" max="2" width="65.109375" style="4" customWidth="1"/>
    <col min="3" max="3" width="27.33203125" style="149" bestFit="1" customWidth="1"/>
    <col min="4" max="4" width="24.44140625" style="2" bestFit="1" customWidth="1"/>
    <col min="5" max="5" width="23.109375" style="2" bestFit="1" customWidth="1"/>
    <col min="6" max="6" width="24.44140625" style="2" bestFit="1" customWidth="1"/>
    <col min="7" max="16384" width="9.109375" style="2"/>
  </cols>
  <sheetData>
    <row r="1" spans="1:6" ht="71.25" customHeight="1" x14ac:dyDescent="0.3">
      <c r="A1" s="153" t="s">
        <v>116</v>
      </c>
      <c r="B1" s="153"/>
      <c r="C1" s="153"/>
      <c r="D1" s="153"/>
      <c r="E1" s="153"/>
      <c r="F1" s="153"/>
    </row>
    <row r="2" spans="1:6" x14ac:dyDescent="0.3">
      <c r="A2" s="56"/>
      <c r="B2" s="56"/>
      <c r="C2" s="57"/>
    </row>
    <row r="3" spans="1:6" ht="22.8" x14ac:dyDescent="0.3">
      <c r="A3" s="154" t="s">
        <v>1</v>
      </c>
      <c r="B3" s="154"/>
      <c r="C3" s="154"/>
      <c r="D3" s="154"/>
      <c r="E3" s="154"/>
      <c r="F3" s="154"/>
    </row>
    <row r="4" spans="1:6" ht="15" thickBot="1" x14ac:dyDescent="0.35">
      <c r="A4" s="53"/>
      <c r="B4" s="59"/>
      <c r="C4" s="57"/>
    </row>
    <row r="5" spans="1:6" ht="31.2" thickBot="1" x14ac:dyDescent="0.35">
      <c r="A5" s="119"/>
      <c r="B5" s="6" t="s">
        <v>117</v>
      </c>
      <c r="C5" s="57"/>
      <c r="D5" s="120" t="s">
        <v>118</v>
      </c>
      <c r="E5" s="121" t="s">
        <v>119</v>
      </c>
      <c r="F5" s="122" t="s">
        <v>120</v>
      </c>
    </row>
    <row r="6" spans="1:6" ht="15" thickBot="1" x14ac:dyDescent="0.35">
      <c r="A6" s="123"/>
      <c r="B6" s="124"/>
      <c r="C6" s="125" t="s">
        <v>121</v>
      </c>
      <c r="D6" s="126" t="s">
        <v>122</v>
      </c>
      <c r="E6" s="127" t="s">
        <v>122</v>
      </c>
      <c r="F6" s="128" t="s">
        <v>122</v>
      </c>
    </row>
    <row r="7" spans="1:6" ht="16.2" thickBot="1" x14ac:dyDescent="0.35">
      <c r="A7" s="129" t="s">
        <v>5</v>
      </c>
      <c r="B7" s="130" t="s">
        <v>123</v>
      </c>
      <c r="C7" s="131">
        <f>C8+C9+C10+C11+C12</f>
        <v>18000000</v>
      </c>
      <c r="D7" s="131">
        <f>D8+D9+D10+D11+D12</f>
        <v>5500000</v>
      </c>
      <c r="E7" s="131">
        <f>+E11</f>
        <v>0</v>
      </c>
      <c r="F7" s="132">
        <f>+SUM(F8:F12)</f>
        <v>12500000</v>
      </c>
    </row>
    <row r="8" spans="1:6" ht="15" thickBot="1" x14ac:dyDescent="0.35">
      <c r="A8" s="133" t="s">
        <v>7</v>
      </c>
      <c r="B8" s="134" t="s">
        <v>124</v>
      </c>
      <c r="C8" s="135">
        <v>0</v>
      </c>
      <c r="D8" s="135">
        <v>0</v>
      </c>
      <c r="E8" s="135">
        <v>0</v>
      </c>
      <c r="F8" s="136">
        <f>C8-D8-E8</f>
        <v>0</v>
      </c>
    </row>
    <row r="9" spans="1:6" ht="15" thickBot="1" x14ac:dyDescent="0.35">
      <c r="A9" s="133" t="s">
        <v>9</v>
      </c>
      <c r="B9" s="134" t="s">
        <v>125</v>
      </c>
      <c r="C9" s="135">
        <v>0</v>
      </c>
      <c r="D9" s="137">
        <v>0</v>
      </c>
      <c r="E9" s="135">
        <v>0</v>
      </c>
      <c r="F9" s="136">
        <f t="shared" ref="F9:F12" si="0">C9-D9-E9</f>
        <v>0</v>
      </c>
    </row>
    <row r="10" spans="1:6" ht="15" thickBot="1" x14ac:dyDescent="0.35">
      <c r="A10" s="133" t="s">
        <v>11</v>
      </c>
      <c r="B10" s="134" t="s">
        <v>126</v>
      </c>
      <c r="C10" s="135">
        <v>0</v>
      </c>
      <c r="D10" s="135">
        <v>0</v>
      </c>
      <c r="E10" s="135">
        <v>0</v>
      </c>
      <c r="F10" s="136">
        <f t="shared" si="0"/>
        <v>0</v>
      </c>
    </row>
    <row r="11" spans="1:6" ht="15" thickBot="1" x14ac:dyDescent="0.35">
      <c r="A11" s="133" t="s">
        <v>24</v>
      </c>
      <c r="B11" s="134" t="s">
        <v>127</v>
      </c>
      <c r="C11" s="135">
        <v>18000000</v>
      </c>
      <c r="D11" s="135">
        <v>5500000</v>
      </c>
      <c r="E11" s="135">
        <v>0</v>
      </c>
      <c r="F11" s="136">
        <f>C11-D11-E11</f>
        <v>12500000</v>
      </c>
    </row>
    <row r="12" spans="1:6" ht="15" thickBot="1" x14ac:dyDescent="0.35">
      <c r="A12" s="133" t="s">
        <v>26</v>
      </c>
      <c r="B12" s="134" t="s">
        <v>128</v>
      </c>
      <c r="C12" s="135">
        <f>SUM('[1]budget inv analitico unico '!F30:F35)</f>
        <v>0</v>
      </c>
      <c r="D12" s="135">
        <v>0</v>
      </c>
      <c r="E12" s="135">
        <v>0</v>
      </c>
      <c r="F12" s="136">
        <f t="shared" si="0"/>
        <v>0</v>
      </c>
    </row>
    <row r="13" spans="1:6" ht="16.2" thickBot="1" x14ac:dyDescent="0.35">
      <c r="A13" s="129" t="s">
        <v>13</v>
      </c>
      <c r="B13" s="130" t="s">
        <v>129</v>
      </c>
      <c r="C13" s="131">
        <f>C14+C15+C16+C17+C18+C19+C20</f>
        <v>17066000</v>
      </c>
      <c r="D13" s="131">
        <f>D14+D15+D16+D17+D18+D19+D20</f>
        <v>9407000</v>
      </c>
      <c r="E13" s="131">
        <f t="shared" ref="E13:F13" si="1">E14+E15+E16+E17+E18+E19+E20</f>
        <v>0</v>
      </c>
      <c r="F13" s="132">
        <f t="shared" si="1"/>
        <v>7659000</v>
      </c>
    </row>
    <row r="14" spans="1:6" ht="15" thickBot="1" x14ac:dyDescent="0.35">
      <c r="A14" s="133" t="s">
        <v>7</v>
      </c>
      <c r="B14" s="134" t="s">
        <v>130</v>
      </c>
      <c r="C14" s="135">
        <v>2000000</v>
      </c>
      <c r="D14" s="135">
        <v>0</v>
      </c>
      <c r="E14" s="135">
        <v>0</v>
      </c>
      <c r="F14" s="136">
        <f>C14-D14-E14</f>
        <v>2000000</v>
      </c>
    </row>
    <row r="15" spans="1:6" ht="15" thickBot="1" x14ac:dyDescent="0.35">
      <c r="A15" s="133" t="s">
        <v>9</v>
      </c>
      <c r="B15" s="134" t="s">
        <v>131</v>
      </c>
      <c r="C15" s="135">
        <v>942000</v>
      </c>
      <c r="D15" s="135">
        <v>842000</v>
      </c>
      <c r="E15" s="135">
        <v>0</v>
      </c>
      <c r="F15" s="136">
        <f t="shared" ref="F15:F20" si="2">C15-D15-E15</f>
        <v>100000</v>
      </c>
    </row>
    <row r="16" spans="1:6" ht="15" thickBot="1" x14ac:dyDescent="0.35">
      <c r="A16" s="138" t="s">
        <v>11</v>
      </c>
      <c r="B16" s="139" t="s">
        <v>132</v>
      </c>
      <c r="C16" s="140">
        <v>1696000</v>
      </c>
      <c r="D16" s="135">
        <f>980000+535000</f>
        <v>1515000</v>
      </c>
      <c r="E16" s="135">
        <v>0</v>
      </c>
      <c r="F16" s="136">
        <f t="shared" si="2"/>
        <v>181000</v>
      </c>
    </row>
    <row r="17" spans="1:6" ht="15" thickBot="1" x14ac:dyDescent="0.35">
      <c r="A17" s="133" t="s">
        <v>24</v>
      </c>
      <c r="B17" s="134" t="s">
        <v>133</v>
      </c>
      <c r="C17" s="140">
        <v>0</v>
      </c>
      <c r="D17" s="135">
        <v>0</v>
      </c>
      <c r="E17" s="135">
        <v>0</v>
      </c>
      <c r="F17" s="136">
        <f t="shared" si="2"/>
        <v>0</v>
      </c>
    </row>
    <row r="18" spans="1:6" ht="15" thickBot="1" x14ac:dyDescent="0.35">
      <c r="A18" s="138" t="s">
        <v>26</v>
      </c>
      <c r="B18" s="139" t="s">
        <v>134</v>
      </c>
      <c r="C18" s="141">
        <v>677000</v>
      </c>
      <c r="D18" s="135">
        <v>0</v>
      </c>
      <c r="E18" s="135">
        <v>0</v>
      </c>
      <c r="F18" s="136">
        <f t="shared" si="2"/>
        <v>677000</v>
      </c>
    </row>
    <row r="19" spans="1:6" ht="15" thickBot="1" x14ac:dyDescent="0.35">
      <c r="A19" s="133" t="s">
        <v>28</v>
      </c>
      <c r="B19" s="134" t="s">
        <v>127</v>
      </c>
      <c r="C19" s="140">
        <v>10715000</v>
      </c>
      <c r="D19" s="135">
        <v>7000000</v>
      </c>
      <c r="E19" s="135"/>
      <c r="F19" s="136">
        <f t="shared" si="2"/>
        <v>3715000</v>
      </c>
    </row>
    <row r="20" spans="1:6" ht="15" thickBot="1" x14ac:dyDescent="0.35">
      <c r="A20" s="133" t="s">
        <v>30</v>
      </c>
      <c r="B20" s="134" t="s">
        <v>135</v>
      </c>
      <c r="C20" s="140">
        <v>1036000</v>
      </c>
      <c r="D20" s="135">
        <v>50000</v>
      </c>
      <c r="E20" s="135">
        <v>0</v>
      </c>
      <c r="F20" s="136">
        <f t="shared" si="2"/>
        <v>986000</v>
      </c>
    </row>
    <row r="21" spans="1:6" ht="16.2" thickBot="1" x14ac:dyDescent="0.35">
      <c r="A21" s="129" t="s">
        <v>32</v>
      </c>
      <c r="B21" s="129" t="s">
        <v>136</v>
      </c>
      <c r="C21" s="131">
        <f>+'[1]budget inv analitico unico '!F61+'[1]budget inv analitico unico '!F62</f>
        <v>0</v>
      </c>
      <c r="D21" s="142">
        <v>0</v>
      </c>
      <c r="E21" s="142">
        <v>0</v>
      </c>
      <c r="F21" s="143">
        <f>C21</f>
        <v>0</v>
      </c>
    </row>
    <row r="22" spans="1:6" ht="15" thickBot="1" x14ac:dyDescent="0.35">
      <c r="A22" s="144"/>
      <c r="B22" s="112"/>
      <c r="C22" s="145"/>
      <c r="D22" s="146"/>
      <c r="E22" s="146"/>
      <c r="F22" s="146"/>
    </row>
    <row r="23" spans="1:6" ht="21.6" thickBot="1" x14ac:dyDescent="0.35">
      <c r="A23" s="144"/>
      <c r="B23" s="147" t="s">
        <v>137</v>
      </c>
      <c r="C23" s="148">
        <f>+C7+C13+C21</f>
        <v>35066000</v>
      </c>
      <c r="D23" s="148">
        <f>+D7+D13+D21</f>
        <v>14907000</v>
      </c>
      <c r="E23" s="148">
        <f t="shared" ref="E23:F23" si="3">+E7+E13+E21</f>
        <v>0</v>
      </c>
      <c r="F23" s="148">
        <f t="shared" si="3"/>
        <v>20159000</v>
      </c>
    </row>
    <row r="24" spans="1:6" x14ac:dyDescent="0.3">
      <c r="C24" s="5"/>
    </row>
    <row r="25" spans="1:6" x14ac:dyDescent="0.3">
      <c r="C25" s="5"/>
    </row>
    <row r="26" spans="1:6" x14ac:dyDescent="0.3">
      <c r="C26" s="5"/>
    </row>
    <row r="27" spans="1:6" x14ac:dyDescent="0.3">
      <c r="C27" s="5"/>
    </row>
    <row r="28" spans="1:6" x14ac:dyDescent="0.3">
      <c r="C28" s="5"/>
    </row>
    <row r="29" spans="1:6" x14ac:dyDescent="0.3">
      <c r="C29" s="5"/>
    </row>
    <row r="30" spans="1:6" x14ac:dyDescent="0.3">
      <c r="C30" s="5"/>
    </row>
    <row r="31" spans="1:6" x14ac:dyDescent="0.3">
      <c r="C31" s="5"/>
    </row>
    <row r="32" spans="1:6" x14ac:dyDescent="0.3">
      <c r="C32" s="5"/>
    </row>
    <row r="33" spans="3:3" x14ac:dyDescent="0.3">
      <c r="C33" s="5"/>
    </row>
    <row r="34" spans="3:3" x14ac:dyDescent="0.3">
      <c r="C34" s="5"/>
    </row>
    <row r="35" spans="3:3" x14ac:dyDescent="0.3">
      <c r="C35" s="5"/>
    </row>
    <row r="36" spans="3:3" x14ac:dyDescent="0.3">
      <c r="C36" s="5"/>
    </row>
    <row r="37" spans="3:3" x14ac:dyDescent="0.3">
      <c r="C37" s="5"/>
    </row>
    <row r="38" spans="3:3" x14ac:dyDescent="0.3">
      <c r="C38" s="5"/>
    </row>
    <row r="39" spans="3:3" x14ac:dyDescent="0.3">
      <c r="C39" s="5"/>
    </row>
    <row r="40" spans="3:3" x14ac:dyDescent="0.3">
      <c r="C40" s="5"/>
    </row>
    <row r="41" spans="3:3" x14ac:dyDescent="0.3">
      <c r="C41" s="5"/>
    </row>
    <row r="42" spans="3:3" x14ac:dyDescent="0.3">
      <c r="C42" s="5"/>
    </row>
    <row r="43" spans="3:3" x14ac:dyDescent="0.3">
      <c r="C43" s="5"/>
    </row>
    <row r="44" spans="3:3" x14ac:dyDescent="0.3">
      <c r="C44" s="5"/>
    </row>
    <row r="45" spans="3:3" x14ac:dyDescent="0.3">
      <c r="C45" s="5"/>
    </row>
    <row r="46" spans="3:3" x14ac:dyDescent="0.3">
      <c r="C46" s="5"/>
    </row>
    <row r="47" spans="3:3" x14ac:dyDescent="0.3">
      <c r="C47" s="5"/>
    </row>
    <row r="48" spans="3:3" x14ac:dyDescent="0.3">
      <c r="C48" s="5"/>
    </row>
    <row r="49" spans="3:3" x14ac:dyDescent="0.3">
      <c r="C49" s="5"/>
    </row>
    <row r="50" spans="3:3" x14ac:dyDescent="0.3">
      <c r="C50" s="5"/>
    </row>
    <row r="51" spans="3:3" x14ac:dyDescent="0.3">
      <c r="C51" s="5"/>
    </row>
    <row r="52" spans="3:3" x14ac:dyDescent="0.3">
      <c r="C52" s="5"/>
    </row>
    <row r="53" spans="3:3" x14ac:dyDescent="0.3">
      <c r="C53" s="5"/>
    </row>
    <row r="54" spans="3:3" x14ac:dyDescent="0.3">
      <c r="C54" s="5"/>
    </row>
    <row r="55" spans="3:3" x14ac:dyDescent="0.3">
      <c r="C55" s="5"/>
    </row>
    <row r="56" spans="3:3" x14ac:dyDescent="0.3">
      <c r="C56" s="5"/>
    </row>
    <row r="57" spans="3:3" x14ac:dyDescent="0.3">
      <c r="C57" s="5"/>
    </row>
    <row r="58" spans="3:3" x14ac:dyDescent="0.3">
      <c r="C58" s="5"/>
    </row>
    <row r="59" spans="3:3" x14ac:dyDescent="0.3">
      <c r="C59" s="5"/>
    </row>
    <row r="60" spans="3:3" x14ac:dyDescent="0.3">
      <c r="C60" s="5"/>
    </row>
    <row r="61" spans="3:3" x14ac:dyDescent="0.3">
      <c r="C61" s="5"/>
    </row>
    <row r="62" spans="3:3" x14ac:dyDescent="0.3">
      <c r="C62" s="5"/>
    </row>
    <row r="63" spans="3:3" x14ac:dyDescent="0.3">
      <c r="C63" s="5"/>
    </row>
    <row r="64" spans="3:3" x14ac:dyDescent="0.3">
      <c r="C64" s="5"/>
    </row>
    <row r="65" spans="3:3" x14ac:dyDescent="0.3">
      <c r="C65" s="5"/>
    </row>
    <row r="66" spans="3:3" x14ac:dyDescent="0.3">
      <c r="C66" s="5"/>
    </row>
    <row r="67" spans="3:3" x14ac:dyDescent="0.3">
      <c r="C67" s="5"/>
    </row>
    <row r="68" spans="3:3" x14ac:dyDescent="0.3">
      <c r="C68" s="5"/>
    </row>
    <row r="69" spans="3:3" x14ac:dyDescent="0.3">
      <c r="C69" s="5"/>
    </row>
    <row r="70" spans="3:3" x14ac:dyDescent="0.3">
      <c r="C70" s="2"/>
    </row>
    <row r="71" spans="3:3" x14ac:dyDescent="0.3">
      <c r="C71" s="2"/>
    </row>
    <row r="72" spans="3:3" x14ac:dyDescent="0.3">
      <c r="C72" s="2"/>
    </row>
    <row r="73" spans="3:3" x14ac:dyDescent="0.3">
      <c r="C73" s="2"/>
    </row>
    <row r="74" spans="3:3" x14ac:dyDescent="0.3">
      <c r="C74" s="2"/>
    </row>
    <row r="75" spans="3:3" x14ac:dyDescent="0.3">
      <c r="C75" s="2"/>
    </row>
    <row r="76" spans="3:3" x14ac:dyDescent="0.3">
      <c r="C76" s="2"/>
    </row>
    <row r="77" spans="3:3" x14ac:dyDescent="0.3">
      <c r="C77" s="2"/>
    </row>
    <row r="78" spans="3:3" x14ac:dyDescent="0.3">
      <c r="C78" s="2"/>
    </row>
    <row r="79" spans="3:3" x14ac:dyDescent="0.3">
      <c r="C79" s="2"/>
    </row>
    <row r="80" spans="3:3" x14ac:dyDescent="0.3">
      <c r="C80" s="2"/>
    </row>
    <row r="81" spans="3:3" x14ac:dyDescent="0.3">
      <c r="C81" s="2"/>
    </row>
    <row r="82" spans="3:3" x14ac:dyDescent="0.3">
      <c r="C82" s="2"/>
    </row>
  </sheetData>
  <mergeCells count="2">
    <mergeCell ref="A1:F1"/>
    <mergeCell ref="A3:F3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28B15-E326-40ED-9D4D-2C11ED996C74}">
  <dimension ref="A1:G131"/>
  <sheetViews>
    <sheetView workbookViewId="0">
      <selection activeCell="C19" sqref="C19"/>
    </sheetView>
  </sheetViews>
  <sheetFormatPr defaultColWidth="9.109375" defaultRowHeight="14.4" x14ac:dyDescent="0.3"/>
  <cols>
    <col min="1" max="1" width="4.88671875" style="4" customWidth="1"/>
    <col min="2" max="2" width="59.109375" style="4" customWidth="1"/>
    <col min="3" max="3" width="27.109375" style="190" customWidth="1"/>
    <col min="4" max="4" width="27.44140625" style="2" customWidth="1"/>
    <col min="5" max="5" width="27.109375" style="2" customWidth="1"/>
    <col min="6" max="16384" width="9.109375" style="4"/>
  </cols>
  <sheetData>
    <row r="1" spans="1:5" ht="56.25" customHeight="1" x14ac:dyDescent="0.3">
      <c r="A1" s="150" t="s">
        <v>138</v>
      </c>
      <c r="B1" s="150"/>
      <c r="C1" s="150"/>
      <c r="D1" s="150"/>
      <c r="E1" s="150"/>
    </row>
    <row r="2" spans="1:5" x14ac:dyDescent="0.3">
      <c r="A2" s="3"/>
      <c r="C2" s="155"/>
    </row>
    <row r="3" spans="1:5" ht="21" x14ac:dyDescent="0.3">
      <c r="A3" s="156" t="s">
        <v>139</v>
      </c>
      <c r="B3" s="156"/>
      <c r="C3" s="156"/>
      <c r="D3" s="156"/>
      <c r="E3" s="156"/>
    </row>
    <row r="4" spans="1:5" ht="9.75" customHeight="1" x14ac:dyDescent="0.3">
      <c r="A4" s="3"/>
      <c r="C4" s="155"/>
    </row>
    <row r="5" spans="1:5" ht="18" thickBot="1" x14ac:dyDescent="0.35">
      <c r="A5" s="3"/>
      <c r="B5" s="6" t="s">
        <v>140</v>
      </c>
      <c r="C5" s="155"/>
    </row>
    <row r="6" spans="1:5" ht="18" thickBot="1" x14ac:dyDescent="0.35">
      <c r="A6" s="3"/>
      <c r="B6" s="7"/>
      <c r="C6" s="157" t="s">
        <v>141</v>
      </c>
      <c r="D6" s="157" t="s">
        <v>142</v>
      </c>
      <c r="E6" s="157" t="s">
        <v>143</v>
      </c>
    </row>
    <row r="7" spans="1:5" s="161" customFormat="1" ht="17.399999999999999" thickBot="1" x14ac:dyDescent="0.35">
      <c r="A7" s="158" t="s">
        <v>3</v>
      </c>
      <c r="B7" s="159" t="s">
        <v>4</v>
      </c>
      <c r="C7" s="160">
        <f>+C9+C14+C26+C28+C30+C34+C36</f>
        <v>202196000</v>
      </c>
      <c r="D7" s="160">
        <f t="shared" ref="D7:E7" si="0">+D9+D14+D26+D28+D30+D34+D36</f>
        <v>198136000</v>
      </c>
      <c r="E7" s="160">
        <f t="shared" si="0"/>
        <v>196109000</v>
      </c>
    </row>
    <row r="8" spans="1:5" ht="15" thickBot="1" x14ac:dyDescent="0.35">
      <c r="C8" s="162"/>
      <c r="D8" s="162"/>
      <c r="E8" s="162"/>
    </row>
    <row r="9" spans="1:5" ht="15" thickBot="1" x14ac:dyDescent="0.35">
      <c r="A9" s="14" t="s">
        <v>5</v>
      </c>
      <c r="B9" s="14" t="s">
        <v>6</v>
      </c>
      <c r="C9" s="15">
        <f>+C10+C11+C12</f>
        <v>32452000</v>
      </c>
      <c r="D9" s="15">
        <f>+D10+D11+D12</f>
        <v>32200000</v>
      </c>
      <c r="E9" s="15">
        <f>+E10+E11+E12</f>
        <v>32700000</v>
      </c>
    </row>
    <row r="10" spans="1:5" x14ac:dyDescent="0.3">
      <c r="A10" s="16" t="s">
        <v>7</v>
      </c>
      <c r="B10" s="17" t="s">
        <v>8</v>
      </c>
      <c r="C10" s="18">
        <v>31857000</v>
      </c>
      <c r="D10" s="42">
        <v>32000000</v>
      </c>
      <c r="E10" s="42">
        <v>32500000</v>
      </c>
    </row>
    <row r="11" spans="1:5" ht="27.6" x14ac:dyDescent="0.3">
      <c r="A11" s="21" t="s">
        <v>9</v>
      </c>
      <c r="B11" s="22" t="s">
        <v>10</v>
      </c>
      <c r="C11" s="23">
        <v>269000</v>
      </c>
      <c r="D11" s="43">
        <v>0</v>
      </c>
      <c r="E11" s="23">
        <v>0</v>
      </c>
    </row>
    <row r="12" spans="1:5" ht="15" thickBot="1" x14ac:dyDescent="0.35">
      <c r="A12" s="24" t="s">
        <v>11</v>
      </c>
      <c r="B12" s="25" t="s">
        <v>12</v>
      </c>
      <c r="C12" s="26">
        <v>326000</v>
      </c>
      <c r="D12" s="26">
        <v>200000</v>
      </c>
      <c r="E12" s="26">
        <v>200000</v>
      </c>
    </row>
    <row r="13" spans="1:5" ht="15" thickBot="1" x14ac:dyDescent="0.35">
      <c r="A13" s="27"/>
      <c r="B13" s="28"/>
      <c r="C13" s="163"/>
      <c r="D13" s="163"/>
      <c r="E13" s="163"/>
    </row>
    <row r="14" spans="1:5" ht="15" thickBot="1" x14ac:dyDescent="0.35">
      <c r="A14" s="30" t="s">
        <v>13</v>
      </c>
      <c r="B14" s="30" t="s">
        <v>14</v>
      </c>
      <c r="C14" s="31">
        <f>+C15+C19+C20+C21+C22+C23+C24</f>
        <v>163661000</v>
      </c>
      <c r="D14" s="31">
        <f>+D15+D19+D20+D21+D22+D23+D24</f>
        <v>160871000</v>
      </c>
      <c r="E14" s="31">
        <f>+E15+E19+E20+E21+E22+E23+E24</f>
        <v>156991000</v>
      </c>
    </row>
    <row r="15" spans="1:5" x14ac:dyDescent="0.3">
      <c r="A15" s="16" t="s">
        <v>7</v>
      </c>
      <c r="B15" s="17" t="s">
        <v>15</v>
      </c>
      <c r="C15" s="18">
        <f>C16+C17+C18</f>
        <v>161057000</v>
      </c>
      <c r="D15" s="18">
        <f t="shared" ref="D15:E15" si="1">D16+D17+D18</f>
        <v>159401000</v>
      </c>
      <c r="E15" s="18">
        <f t="shared" si="1"/>
        <v>155521000</v>
      </c>
    </row>
    <row r="16" spans="1:5" ht="27.6" x14ac:dyDescent="0.3">
      <c r="A16" s="32" t="s">
        <v>16</v>
      </c>
      <c r="B16" s="33" t="s">
        <v>17</v>
      </c>
      <c r="C16" s="34">
        <v>147677511.94</v>
      </c>
      <c r="D16" s="164">
        <v>147000000</v>
      </c>
      <c r="E16" s="164">
        <v>148000000</v>
      </c>
    </row>
    <row r="17" spans="1:6" ht="27.6" x14ac:dyDescent="0.3">
      <c r="A17" s="35" t="s">
        <v>18</v>
      </c>
      <c r="B17" s="36" t="s">
        <v>19</v>
      </c>
      <c r="C17" s="34">
        <v>5898244.4699999997</v>
      </c>
      <c r="D17" s="34">
        <v>5898000</v>
      </c>
      <c r="E17" s="34">
        <f>5898000-2271218.04+218.04</f>
        <v>3627000</v>
      </c>
      <c r="F17" s="165"/>
    </row>
    <row r="18" spans="1:6" x14ac:dyDescent="0.3">
      <c r="A18" s="35" t="s">
        <v>20</v>
      </c>
      <c r="B18" s="36" t="s">
        <v>144</v>
      </c>
      <c r="C18" s="34">
        <v>7481243.5899999999</v>
      </c>
      <c r="D18" s="164">
        <f>1327387.93+2230000+(3445795.27-500000)-183.2</f>
        <v>6502999.9999999991</v>
      </c>
      <c r="E18" s="164">
        <f>663693.97+2230000+1000000+306.03</f>
        <v>3893999.9999999995</v>
      </c>
      <c r="F18" s="165"/>
    </row>
    <row r="19" spans="1:6" x14ac:dyDescent="0.3">
      <c r="A19" s="21" t="s">
        <v>9</v>
      </c>
      <c r="B19" s="22" t="s">
        <v>22</v>
      </c>
      <c r="C19" s="23">
        <v>948000</v>
      </c>
      <c r="D19" s="23">
        <v>490000</v>
      </c>
      <c r="E19" s="23">
        <v>490000</v>
      </c>
    </row>
    <row r="20" spans="1:6" x14ac:dyDescent="0.3">
      <c r="A20" s="21" t="s">
        <v>11</v>
      </c>
      <c r="B20" s="22" t="s">
        <v>23</v>
      </c>
      <c r="C20" s="23">
        <v>0</v>
      </c>
      <c r="D20" s="23">
        <v>0</v>
      </c>
      <c r="E20" s="23">
        <v>0</v>
      </c>
    </row>
    <row r="21" spans="1:6" x14ac:dyDescent="0.3">
      <c r="A21" s="21" t="s">
        <v>24</v>
      </c>
      <c r="B21" s="22" t="s">
        <v>25</v>
      </c>
      <c r="C21" s="23">
        <v>477000</v>
      </c>
      <c r="D21" s="23">
        <v>120000</v>
      </c>
      <c r="E21" s="23">
        <v>120000</v>
      </c>
    </row>
    <row r="22" spans="1:6" x14ac:dyDescent="0.3">
      <c r="A22" s="21" t="s">
        <v>26</v>
      </c>
      <c r="B22" s="22" t="s">
        <v>27</v>
      </c>
      <c r="C22" s="23">
        <v>0</v>
      </c>
      <c r="D22" s="23">
        <v>0</v>
      </c>
      <c r="E22" s="23">
        <v>0</v>
      </c>
    </row>
    <row r="23" spans="1:6" x14ac:dyDescent="0.3">
      <c r="A23" s="21" t="s">
        <v>28</v>
      </c>
      <c r="B23" s="22" t="s">
        <v>29</v>
      </c>
      <c r="C23" s="23">
        <v>1067000</v>
      </c>
      <c r="D23" s="23">
        <v>760000</v>
      </c>
      <c r="E23" s="23">
        <v>760000</v>
      </c>
    </row>
    <row r="24" spans="1:6" ht="15" thickBot="1" x14ac:dyDescent="0.35">
      <c r="A24" s="24" t="s">
        <v>30</v>
      </c>
      <c r="B24" s="25" t="s">
        <v>31</v>
      </c>
      <c r="C24" s="26">
        <v>112000</v>
      </c>
      <c r="D24" s="26">
        <v>100000</v>
      </c>
      <c r="E24" s="26">
        <v>100000</v>
      </c>
    </row>
    <row r="25" spans="1:6" ht="15" thickBot="1" x14ac:dyDescent="0.35">
      <c r="B25" s="44"/>
      <c r="C25" s="44"/>
      <c r="D25" s="45"/>
      <c r="E25" s="45"/>
    </row>
    <row r="26" spans="1:6" ht="15" thickBot="1" x14ac:dyDescent="0.35">
      <c r="A26" s="30" t="s">
        <v>32</v>
      </c>
      <c r="B26" s="30" t="s">
        <v>33</v>
      </c>
      <c r="C26" s="31">
        <v>0</v>
      </c>
      <c r="D26" s="31">
        <v>0</v>
      </c>
      <c r="E26" s="31">
        <v>0</v>
      </c>
    </row>
    <row r="27" spans="1:6" ht="15" thickBot="1" x14ac:dyDescent="0.35">
      <c r="C27" s="44"/>
      <c r="D27" s="44"/>
      <c r="E27" s="44"/>
    </row>
    <row r="28" spans="1:6" ht="28.2" thickBot="1" x14ac:dyDescent="0.35">
      <c r="A28" s="30" t="s">
        <v>34</v>
      </c>
      <c r="B28" s="46" t="s">
        <v>35</v>
      </c>
      <c r="C28" s="47">
        <v>0</v>
      </c>
      <c r="D28" s="47">
        <v>0</v>
      </c>
      <c r="E28" s="47">
        <v>0</v>
      </c>
    </row>
    <row r="29" spans="1:6" ht="15" thickBot="1" x14ac:dyDescent="0.35">
      <c r="A29" s="48"/>
      <c r="B29" s="49"/>
      <c r="C29" s="166"/>
      <c r="D29" s="166"/>
      <c r="E29" s="166"/>
    </row>
    <row r="30" spans="1:6" ht="15" thickBot="1" x14ac:dyDescent="0.35">
      <c r="A30" s="14" t="s">
        <v>36</v>
      </c>
      <c r="B30" s="14" t="s">
        <v>37</v>
      </c>
      <c r="C30" s="15">
        <f>+C31+C32</f>
        <v>6083000</v>
      </c>
      <c r="D30" s="15">
        <f>+D31+D32</f>
        <v>5065000</v>
      </c>
      <c r="E30" s="15">
        <f>+E31+E32</f>
        <v>6418000</v>
      </c>
    </row>
    <row r="31" spans="1:6" ht="27.6" x14ac:dyDescent="0.3">
      <c r="A31" s="51" t="s">
        <v>7</v>
      </c>
      <c r="B31" s="17" t="s">
        <v>38</v>
      </c>
      <c r="C31" s="52">
        <v>5111000</v>
      </c>
      <c r="D31" s="52">
        <f>4063613.67+1386.33</f>
        <v>4065000</v>
      </c>
      <c r="E31" s="52">
        <f>5216502.94+1497.06</f>
        <v>5218000</v>
      </c>
    </row>
    <row r="32" spans="1:6" ht="15" thickBot="1" x14ac:dyDescent="0.35">
      <c r="A32" s="24" t="s">
        <v>9</v>
      </c>
      <c r="B32" s="25" t="s">
        <v>145</v>
      </c>
      <c r="C32" s="26">
        <v>972000</v>
      </c>
      <c r="D32" s="26">
        <v>1000000</v>
      </c>
      <c r="E32" s="26">
        <v>1200000</v>
      </c>
    </row>
    <row r="33" spans="1:5" ht="15" thickBot="1" x14ac:dyDescent="0.35">
      <c r="C33" s="44"/>
      <c r="D33" s="44"/>
      <c r="E33" s="44"/>
    </row>
    <row r="34" spans="1:5" ht="15" thickBot="1" x14ac:dyDescent="0.35">
      <c r="A34" s="30" t="s">
        <v>40</v>
      </c>
      <c r="B34" s="30" t="s">
        <v>41</v>
      </c>
      <c r="C34" s="47">
        <v>0</v>
      </c>
      <c r="D34" s="47">
        <v>0</v>
      </c>
      <c r="E34" s="47">
        <v>0</v>
      </c>
    </row>
    <row r="35" spans="1:5" ht="15" thickBot="1" x14ac:dyDescent="0.35">
      <c r="C35" s="44"/>
      <c r="D35" s="44"/>
      <c r="E35" s="44"/>
    </row>
    <row r="36" spans="1:5" ht="28.2" thickBot="1" x14ac:dyDescent="0.35">
      <c r="A36" s="30" t="s">
        <v>40</v>
      </c>
      <c r="B36" s="30" t="s">
        <v>42</v>
      </c>
      <c r="C36" s="167">
        <v>0</v>
      </c>
      <c r="D36" s="167">
        <v>0</v>
      </c>
      <c r="E36" s="167">
        <v>0</v>
      </c>
    </row>
    <row r="37" spans="1:5" x14ac:dyDescent="0.3">
      <c r="C37" s="44"/>
      <c r="D37" s="45"/>
      <c r="E37" s="45"/>
    </row>
    <row r="38" spans="1:5" ht="15" thickBot="1" x14ac:dyDescent="0.35">
      <c r="C38" s="44"/>
      <c r="D38" s="45"/>
      <c r="E38" s="45"/>
    </row>
    <row r="39" spans="1:5" ht="21.6" thickBot="1" x14ac:dyDescent="0.35">
      <c r="A39" s="53"/>
      <c r="B39" s="168" t="s">
        <v>43</v>
      </c>
      <c r="C39" s="169">
        <f>C7</f>
        <v>202196000</v>
      </c>
      <c r="D39" s="169">
        <f t="shared" ref="D39:E39" si="2">D7</f>
        <v>198136000</v>
      </c>
      <c r="E39" s="169">
        <f t="shared" si="2"/>
        <v>196109000</v>
      </c>
    </row>
    <row r="40" spans="1:5" x14ac:dyDescent="0.3">
      <c r="A40" s="56"/>
      <c r="B40" s="56"/>
      <c r="C40" s="58"/>
    </row>
    <row r="41" spans="1:5" x14ac:dyDescent="0.3">
      <c r="C41" s="155"/>
    </row>
    <row r="42" spans="1:5" ht="55.5" customHeight="1" x14ac:dyDescent="0.3">
      <c r="A42" s="150" t="s">
        <v>146</v>
      </c>
      <c r="B42" s="150"/>
      <c r="C42" s="150"/>
      <c r="D42" s="150"/>
      <c r="E42" s="150"/>
    </row>
    <row r="43" spans="1:5" ht="8.25" customHeight="1" x14ac:dyDescent="0.3">
      <c r="A43" s="56"/>
      <c r="B43" s="56"/>
      <c r="C43" s="58"/>
    </row>
    <row r="44" spans="1:5" ht="9" customHeight="1" x14ac:dyDescent="0.3">
      <c r="A44" s="170"/>
      <c r="B44" s="170"/>
      <c r="C44" s="170"/>
    </row>
    <row r="45" spans="1:5" ht="21" x14ac:dyDescent="0.3">
      <c r="A45" s="171" t="s">
        <v>139</v>
      </c>
      <c r="B45" s="171"/>
      <c r="C45" s="171"/>
      <c r="D45" s="171"/>
      <c r="E45" s="171"/>
    </row>
    <row r="46" spans="1:5" x14ac:dyDescent="0.3">
      <c r="A46" s="53"/>
      <c r="B46" s="59"/>
      <c r="C46" s="58"/>
    </row>
    <row r="47" spans="1:5" ht="18" thickBot="1" x14ac:dyDescent="0.35">
      <c r="A47" s="53"/>
      <c r="B47" s="6" t="s">
        <v>45</v>
      </c>
      <c r="C47" s="58"/>
    </row>
    <row r="48" spans="1:5" ht="17.399999999999999" thickBot="1" x14ac:dyDescent="0.35">
      <c r="A48" s="53"/>
      <c r="B48" s="60"/>
      <c r="C48" s="157" t="s">
        <v>141</v>
      </c>
      <c r="D48" s="157" t="s">
        <v>142</v>
      </c>
      <c r="E48" s="157" t="s">
        <v>143</v>
      </c>
    </row>
    <row r="49" spans="1:5" ht="17.399999999999999" thickBot="1" x14ac:dyDescent="0.35">
      <c r="A49" s="108" t="s">
        <v>46</v>
      </c>
      <c r="B49" s="108" t="s">
        <v>47</v>
      </c>
      <c r="C49" s="109">
        <f>+C51+C60+C80+C86+C88</f>
        <v>192842000</v>
      </c>
      <c r="D49" s="109">
        <f t="shared" ref="D49:E49" si="3">+D51+D60+D80+D86+D88</f>
        <v>188948000</v>
      </c>
      <c r="E49" s="109">
        <f t="shared" si="3"/>
        <v>186992000</v>
      </c>
    </row>
    <row r="50" spans="1:5" ht="17.399999999999999" thickBot="1" x14ac:dyDescent="0.35">
      <c r="A50" s="53"/>
      <c r="B50" s="64"/>
      <c r="C50" s="172"/>
      <c r="D50" s="65"/>
      <c r="E50" s="65"/>
    </row>
    <row r="51" spans="1:5" ht="17.399999999999999" thickBot="1" x14ac:dyDescent="0.35">
      <c r="A51" s="173" t="s">
        <v>48</v>
      </c>
      <c r="B51" s="67" t="s">
        <v>49</v>
      </c>
      <c r="C51" s="174">
        <f>C52+C58</f>
        <v>121224000</v>
      </c>
      <c r="D51" s="174">
        <f>D52+D58</f>
        <v>120432000</v>
      </c>
      <c r="E51" s="174">
        <f t="shared" ref="E51" si="4">E52+E58</f>
        <v>123677000</v>
      </c>
    </row>
    <row r="52" spans="1:5" x14ac:dyDescent="0.3">
      <c r="A52" s="51" t="s">
        <v>7</v>
      </c>
      <c r="B52" s="17" t="s">
        <v>50</v>
      </c>
      <c r="C52" s="90">
        <f>+C53+C54+C55+C56+C57</f>
        <v>87688000</v>
      </c>
      <c r="D52" s="90">
        <f>+D53+D54+D55+D56+D57</f>
        <v>89159000</v>
      </c>
      <c r="E52" s="90">
        <f t="shared" ref="E52" si="5">+E53+E54+E55+E56+E57</f>
        <v>92309000</v>
      </c>
    </row>
    <row r="53" spans="1:5" x14ac:dyDescent="0.3">
      <c r="A53" s="32" t="s">
        <v>16</v>
      </c>
      <c r="B53" s="33" t="s">
        <v>51</v>
      </c>
      <c r="C53" s="175">
        <v>85155000</v>
      </c>
      <c r="D53" s="175">
        <f>87608000+5000+50000+6000+240000</f>
        <v>87909000</v>
      </c>
      <c r="E53" s="175">
        <f>92285000+5000-1000000-400000+6000+240000</f>
        <v>91136000</v>
      </c>
    </row>
    <row r="54" spans="1:5" x14ac:dyDescent="0.3">
      <c r="A54" s="35" t="s">
        <v>52</v>
      </c>
      <c r="B54" s="36" t="s">
        <v>53</v>
      </c>
      <c r="C54" s="176">
        <v>1104000</v>
      </c>
      <c r="D54" s="176"/>
      <c r="E54" s="176">
        <v>0</v>
      </c>
    </row>
    <row r="55" spans="1:5" x14ac:dyDescent="0.3">
      <c r="A55" s="35" t="s">
        <v>20</v>
      </c>
      <c r="B55" s="36" t="s">
        <v>54</v>
      </c>
      <c r="C55" s="175">
        <v>667000</v>
      </c>
      <c r="D55" s="175">
        <v>550000</v>
      </c>
      <c r="E55" s="175">
        <v>500000</v>
      </c>
    </row>
    <row r="56" spans="1:5" x14ac:dyDescent="0.3">
      <c r="A56" s="35" t="s">
        <v>55</v>
      </c>
      <c r="B56" s="36" t="s">
        <v>56</v>
      </c>
      <c r="C56" s="176">
        <v>762000</v>
      </c>
      <c r="D56" s="176">
        <v>700000</v>
      </c>
      <c r="E56" s="176">
        <v>673000</v>
      </c>
    </row>
    <row r="57" spans="1:5" ht="15" thickBot="1" x14ac:dyDescent="0.35">
      <c r="A57" s="37" t="s">
        <v>57</v>
      </c>
      <c r="B57" s="38" t="s">
        <v>58</v>
      </c>
      <c r="C57" s="177">
        <v>0</v>
      </c>
      <c r="D57" s="177">
        <v>0</v>
      </c>
      <c r="E57" s="177">
        <v>0</v>
      </c>
    </row>
    <row r="58" spans="1:5" ht="15" thickBot="1" x14ac:dyDescent="0.35">
      <c r="A58" s="71" t="s">
        <v>9</v>
      </c>
      <c r="B58" s="72" t="s">
        <v>59</v>
      </c>
      <c r="C58" s="73">
        <v>33536000</v>
      </c>
      <c r="D58" s="73">
        <f>30391200+112000+20000+620000+130000-200</f>
        <v>31273000</v>
      </c>
      <c r="E58" s="73">
        <f>30286000+112000+20000+620000+130000+200000</f>
        <v>31368000</v>
      </c>
    </row>
    <row r="59" spans="1:5" ht="15" thickBot="1" x14ac:dyDescent="0.35">
      <c r="C59" s="155"/>
      <c r="D59" s="5"/>
      <c r="E59" s="5"/>
    </row>
    <row r="60" spans="1:5" ht="17.399999999999999" thickBot="1" x14ac:dyDescent="0.35">
      <c r="A60" s="67" t="s">
        <v>60</v>
      </c>
      <c r="B60" s="67" t="s">
        <v>61</v>
      </c>
      <c r="C60" s="178">
        <f>+C61+C64+C65+C66+C67+C68+C69+C70+C71+C72+C73+C74</f>
        <v>58356000</v>
      </c>
      <c r="D60" s="178">
        <f>+D61+D64+D65+D66+D67+D68+D69+D70+D71+D72+D73+D74</f>
        <v>55235000</v>
      </c>
      <c r="E60" s="178">
        <f>+E61+E64+E65+E66+E67+E68+E69+E70+E71+E72+E73+E74</f>
        <v>50034000</v>
      </c>
    </row>
    <row r="61" spans="1:5" ht="15" thickBot="1" x14ac:dyDescent="0.35">
      <c r="A61" s="74" t="s">
        <v>7</v>
      </c>
      <c r="B61" s="75" t="s">
        <v>62</v>
      </c>
      <c r="C61" s="76">
        <f>C62+C63</f>
        <v>19632000</v>
      </c>
      <c r="D61" s="76">
        <f>D62+D63</f>
        <v>19266000</v>
      </c>
      <c r="E61" s="76">
        <f>E62+E63</f>
        <v>17365000</v>
      </c>
    </row>
    <row r="62" spans="1:5" ht="15" thickBot="1" x14ac:dyDescent="0.35">
      <c r="A62" s="77" t="s">
        <v>63</v>
      </c>
      <c r="B62" s="78" t="s">
        <v>64</v>
      </c>
      <c r="C62" s="179">
        <v>11148000</v>
      </c>
      <c r="D62" s="179">
        <f>C62-211000+100000</f>
        <v>11037000</v>
      </c>
      <c r="E62" s="179">
        <f>C62-911000-411000+200000</f>
        <v>10026000</v>
      </c>
    </row>
    <row r="63" spans="1:5" ht="15" thickBot="1" x14ac:dyDescent="0.35">
      <c r="A63" s="77" t="s">
        <v>18</v>
      </c>
      <c r="B63" s="78" t="s">
        <v>65</v>
      </c>
      <c r="C63" s="179">
        <v>8484000</v>
      </c>
      <c r="D63" s="179">
        <f>7113400+515000+600000+600</f>
        <v>8229000</v>
      </c>
      <c r="E63" s="179">
        <f>6524000+515000+300000</f>
        <v>7339000</v>
      </c>
    </row>
    <row r="64" spans="1:5" ht="15" thickBot="1" x14ac:dyDescent="0.35">
      <c r="A64" s="80" t="s">
        <v>9</v>
      </c>
      <c r="B64" s="81" t="s">
        <v>66</v>
      </c>
      <c r="C64" s="180">
        <v>0</v>
      </c>
      <c r="D64" s="180">
        <v>0</v>
      </c>
      <c r="E64" s="180">
        <v>0</v>
      </c>
    </row>
    <row r="65" spans="1:7" ht="15" thickBot="1" x14ac:dyDescent="0.35">
      <c r="A65" s="74" t="s">
        <v>11</v>
      </c>
      <c r="B65" s="75" t="s">
        <v>67</v>
      </c>
      <c r="C65" s="88">
        <v>500000</v>
      </c>
      <c r="D65" s="88">
        <v>0</v>
      </c>
      <c r="E65" s="88">
        <v>0</v>
      </c>
    </row>
    <row r="66" spans="1:7" ht="15" thickBot="1" x14ac:dyDescent="0.35">
      <c r="A66" s="80" t="s">
        <v>24</v>
      </c>
      <c r="B66" s="81" t="s">
        <v>68</v>
      </c>
      <c r="C66" s="180">
        <v>0</v>
      </c>
      <c r="D66" s="180">
        <v>0</v>
      </c>
      <c r="E66" s="180">
        <v>0</v>
      </c>
    </row>
    <row r="67" spans="1:7" ht="15" thickBot="1" x14ac:dyDescent="0.35">
      <c r="A67" s="80" t="s">
        <v>26</v>
      </c>
      <c r="B67" s="81" t="s">
        <v>69</v>
      </c>
      <c r="C67" s="180">
        <f>868000</f>
        <v>868000</v>
      </c>
      <c r="D67" s="180">
        <f>110000+130412.87+587.13</f>
        <v>241000</v>
      </c>
      <c r="E67" s="180">
        <f>110000+130412.87+587.13</f>
        <v>241000</v>
      </c>
      <c r="G67" s="165"/>
    </row>
    <row r="68" spans="1:7" ht="28.2" thickBot="1" x14ac:dyDescent="0.35">
      <c r="A68" s="84" t="s">
        <v>28</v>
      </c>
      <c r="B68" s="85" t="s">
        <v>70</v>
      </c>
      <c r="C68" s="86">
        <v>0</v>
      </c>
      <c r="D68" s="86">
        <v>0</v>
      </c>
      <c r="E68" s="86">
        <v>0</v>
      </c>
    </row>
    <row r="69" spans="1:7" ht="15" thickBot="1" x14ac:dyDescent="0.35">
      <c r="A69" s="74" t="s">
        <v>30</v>
      </c>
      <c r="B69" s="75" t="s">
        <v>71</v>
      </c>
      <c r="C69" s="76">
        <v>1340000</v>
      </c>
      <c r="D69" s="76">
        <f>+C69</f>
        <v>1340000</v>
      </c>
      <c r="E69" s="76">
        <f>+D69</f>
        <v>1340000</v>
      </c>
    </row>
    <row r="70" spans="1:7" ht="15" thickBot="1" x14ac:dyDescent="0.35">
      <c r="A70" s="74" t="s">
        <v>72</v>
      </c>
      <c r="B70" s="75" t="s">
        <v>73</v>
      </c>
      <c r="C70" s="76">
        <f>31614000</f>
        <v>31614000</v>
      </c>
      <c r="D70" s="76">
        <f>29500000+400000+300000</f>
        <v>30200000</v>
      </c>
      <c r="E70" s="76">
        <f>27000000+35000+400000+500000</f>
        <v>27935000</v>
      </c>
    </row>
    <row r="71" spans="1:7" ht="15" thickBot="1" x14ac:dyDescent="0.35">
      <c r="A71" s="87" t="s">
        <v>74</v>
      </c>
      <c r="B71" s="81" t="s">
        <v>75</v>
      </c>
      <c r="C71" s="86">
        <v>787000</v>
      </c>
      <c r="D71" s="86">
        <f>600000+35000-1000</f>
        <v>634000</v>
      </c>
      <c r="E71" s="86">
        <f>600000+35000-1000</f>
        <v>634000</v>
      </c>
    </row>
    <row r="72" spans="1:7" ht="15" thickBot="1" x14ac:dyDescent="0.35">
      <c r="A72" s="80" t="s">
        <v>76</v>
      </c>
      <c r="B72" s="81" t="s">
        <v>77</v>
      </c>
      <c r="C72" s="181">
        <v>0</v>
      </c>
      <c r="D72" s="181">
        <v>0</v>
      </c>
      <c r="E72" s="181">
        <v>0</v>
      </c>
    </row>
    <row r="73" spans="1:7" ht="15" thickBot="1" x14ac:dyDescent="0.35">
      <c r="A73" s="87" t="s">
        <v>78</v>
      </c>
      <c r="B73" s="81" t="s">
        <v>79</v>
      </c>
      <c r="C73" s="86">
        <v>1096000</v>
      </c>
      <c r="D73" s="86">
        <f>1000000+35000</f>
        <v>1035000</v>
      </c>
      <c r="E73" s="86">
        <v>0</v>
      </c>
    </row>
    <row r="74" spans="1:7" x14ac:dyDescent="0.3">
      <c r="A74" s="16" t="s">
        <v>80</v>
      </c>
      <c r="B74" s="89" t="s">
        <v>81</v>
      </c>
      <c r="C74" s="90">
        <f>+C75+C76+C77+C78</f>
        <v>2519000</v>
      </c>
      <c r="D74" s="90">
        <f>D75+D76+D77+D78</f>
        <v>2519000</v>
      </c>
      <c r="E74" s="90">
        <f>E75+E76+E77+E78</f>
        <v>2519000</v>
      </c>
    </row>
    <row r="75" spans="1:7" x14ac:dyDescent="0.3">
      <c r="A75" s="32" t="s">
        <v>16</v>
      </c>
      <c r="B75" s="33" t="s">
        <v>82</v>
      </c>
      <c r="C75" s="175">
        <v>850000</v>
      </c>
      <c r="D75" s="175">
        <v>850000</v>
      </c>
      <c r="E75" s="175">
        <v>850000</v>
      </c>
    </row>
    <row r="76" spans="1:7" x14ac:dyDescent="0.3">
      <c r="A76" s="35" t="s">
        <v>18</v>
      </c>
      <c r="B76" s="36" t="s">
        <v>83</v>
      </c>
      <c r="C76" s="176">
        <v>200000</v>
      </c>
      <c r="D76" s="176">
        <v>200000</v>
      </c>
      <c r="E76" s="176">
        <v>200000</v>
      </c>
    </row>
    <row r="77" spans="1:7" x14ac:dyDescent="0.3">
      <c r="A77" s="35" t="s">
        <v>20</v>
      </c>
      <c r="B77" s="36" t="s">
        <v>84</v>
      </c>
      <c r="C77" s="175">
        <v>0</v>
      </c>
      <c r="D77" s="175">
        <v>0</v>
      </c>
      <c r="E77" s="175">
        <v>0</v>
      </c>
    </row>
    <row r="78" spans="1:7" ht="15" thickBot="1" x14ac:dyDescent="0.35">
      <c r="A78" s="37" t="s">
        <v>55</v>
      </c>
      <c r="B78" s="38" t="s">
        <v>85</v>
      </c>
      <c r="C78" s="182">
        <v>1469000</v>
      </c>
      <c r="D78" s="182">
        <v>1469000</v>
      </c>
      <c r="E78" s="182">
        <v>1469000</v>
      </c>
    </row>
    <row r="79" spans="1:7" ht="17.399999999999999" thickBot="1" x14ac:dyDescent="0.35">
      <c r="A79" s="91"/>
      <c r="B79" s="92"/>
      <c r="C79" s="101"/>
      <c r="D79" s="93"/>
      <c r="E79" s="93"/>
    </row>
    <row r="80" spans="1:7" ht="17.399999999999999" thickBot="1" x14ac:dyDescent="0.35">
      <c r="A80" s="67" t="s">
        <v>86</v>
      </c>
      <c r="B80" s="67" t="s">
        <v>87</v>
      </c>
      <c r="C80" s="183">
        <f>C81+C82+C83+C84</f>
        <v>11681000</v>
      </c>
      <c r="D80" s="183">
        <f>+D81+D82</f>
        <v>11700000</v>
      </c>
      <c r="E80" s="183">
        <f>+E81+E82</f>
        <v>11700000</v>
      </c>
    </row>
    <row r="81" spans="1:5" ht="15" thickBot="1" x14ac:dyDescent="0.35">
      <c r="A81" s="95" t="s">
        <v>7</v>
      </c>
      <c r="B81" s="96" t="s">
        <v>88</v>
      </c>
      <c r="C81" s="88">
        <v>700000</v>
      </c>
      <c r="D81" s="88">
        <v>700000</v>
      </c>
      <c r="E81" s="88">
        <v>700000</v>
      </c>
    </row>
    <row r="82" spans="1:5" ht="15" thickBot="1" x14ac:dyDescent="0.35">
      <c r="A82" s="95" t="s">
        <v>9</v>
      </c>
      <c r="B82" s="96" t="s">
        <v>89</v>
      </c>
      <c r="C82" s="88">
        <v>10981000</v>
      </c>
      <c r="D82" s="88">
        <v>11000000</v>
      </c>
      <c r="E82" s="88">
        <v>11000000</v>
      </c>
    </row>
    <row r="83" spans="1:5" ht="15" thickBot="1" x14ac:dyDescent="0.35">
      <c r="A83" s="110" t="s">
        <v>11</v>
      </c>
      <c r="B83" s="99" t="s">
        <v>90</v>
      </c>
      <c r="C83" s="184">
        <v>0</v>
      </c>
      <c r="D83" s="184">
        <v>0</v>
      </c>
      <c r="E83" s="184">
        <v>0</v>
      </c>
    </row>
    <row r="84" spans="1:5" ht="28.2" thickBot="1" x14ac:dyDescent="0.35">
      <c r="A84" s="98" t="s">
        <v>24</v>
      </c>
      <c r="B84" s="99" t="s">
        <v>91</v>
      </c>
      <c r="C84" s="184">
        <v>0</v>
      </c>
      <c r="D84" s="184">
        <v>0</v>
      </c>
      <c r="E84" s="184">
        <v>0</v>
      </c>
    </row>
    <row r="85" spans="1:5" ht="17.399999999999999" thickBot="1" x14ac:dyDescent="0.35">
      <c r="A85" s="3"/>
      <c r="B85" s="92"/>
      <c r="C85" s="101"/>
      <c r="D85" s="101"/>
      <c r="E85" s="101"/>
    </row>
    <row r="86" spans="1:5" ht="17.399999999999999" thickBot="1" x14ac:dyDescent="0.35">
      <c r="A86" s="67" t="s">
        <v>92</v>
      </c>
      <c r="B86" s="67" t="s">
        <v>93</v>
      </c>
      <c r="C86" s="183">
        <v>0</v>
      </c>
      <c r="D86" s="183">
        <v>0</v>
      </c>
      <c r="E86" s="183">
        <v>0</v>
      </c>
    </row>
    <row r="87" spans="1:5" ht="17.399999999999999" thickBot="1" x14ac:dyDescent="0.35">
      <c r="A87" s="3"/>
      <c r="B87" s="48"/>
      <c r="C87" s="101"/>
      <c r="D87" s="101"/>
      <c r="E87" s="101"/>
    </row>
    <row r="88" spans="1:5" ht="17.399999999999999" thickBot="1" x14ac:dyDescent="0.35">
      <c r="A88" s="67" t="s">
        <v>94</v>
      </c>
      <c r="B88" s="67" t="s">
        <v>95</v>
      </c>
      <c r="C88" s="183">
        <v>1581000</v>
      </c>
      <c r="D88" s="183">
        <f>+C88</f>
        <v>1581000</v>
      </c>
      <c r="E88" s="183">
        <v>1581000</v>
      </c>
    </row>
    <row r="89" spans="1:5" ht="16.8" x14ac:dyDescent="0.3">
      <c r="A89" s="3"/>
      <c r="B89" s="92"/>
      <c r="C89" s="101"/>
      <c r="D89" s="93"/>
      <c r="E89" s="93"/>
    </row>
    <row r="90" spans="1:5" ht="17.399999999999999" thickBot="1" x14ac:dyDescent="0.35">
      <c r="A90" s="3"/>
      <c r="B90" s="92"/>
      <c r="C90" s="101"/>
      <c r="D90" s="93"/>
      <c r="E90" s="93"/>
    </row>
    <row r="91" spans="1:5" ht="21.6" thickBot="1" x14ac:dyDescent="0.35">
      <c r="A91" s="3"/>
      <c r="B91" s="102" t="s">
        <v>96</v>
      </c>
      <c r="C91" s="103">
        <f>C49</f>
        <v>192842000</v>
      </c>
      <c r="D91" s="103">
        <f t="shared" ref="D91:E91" si="6">D49</f>
        <v>188948000</v>
      </c>
      <c r="E91" s="103">
        <f t="shared" si="6"/>
        <v>186992000</v>
      </c>
    </row>
    <row r="92" spans="1:5" x14ac:dyDescent="0.3">
      <c r="A92" s="3"/>
      <c r="B92" s="92"/>
      <c r="C92" s="44"/>
      <c r="D92" s="45"/>
      <c r="E92" s="45"/>
    </row>
    <row r="93" spans="1:5" ht="15" thickBot="1" x14ac:dyDescent="0.35">
      <c r="A93" s="3"/>
      <c r="B93" s="92"/>
      <c r="C93" s="44"/>
      <c r="D93" s="45"/>
      <c r="E93" s="45"/>
    </row>
    <row r="94" spans="1:5" ht="34.200000000000003" thickBot="1" x14ac:dyDescent="0.35">
      <c r="A94" s="3"/>
      <c r="B94" s="104" t="s">
        <v>97</v>
      </c>
      <c r="C94" s="105">
        <f>C39-C91</f>
        <v>9354000</v>
      </c>
      <c r="D94" s="185">
        <f>D39-D91</f>
        <v>9188000</v>
      </c>
      <c r="E94" s="105">
        <f>E39-E91</f>
        <v>9117000</v>
      </c>
    </row>
    <row r="95" spans="1:5" ht="16.8" x14ac:dyDescent="0.3">
      <c r="A95" s="3"/>
      <c r="B95" s="106"/>
      <c r="C95" s="155"/>
      <c r="D95" s="5"/>
      <c r="E95" s="5"/>
    </row>
    <row r="96" spans="1:5" ht="15" thickBot="1" x14ac:dyDescent="0.35">
      <c r="A96" s="3"/>
      <c r="B96" s="92"/>
      <c r="C96" s="44"/>
      <c r="D96" s="45"/>
      <c r="E96" s="45"/>
    </row>
    <row r="97" spans="1:6" ht="17.399999999999999" thickBot="1" x14ac:dyDescent="0.35">
      <c r="A97" s="107" t="s">
        <v>98</v>
      </c>
      <c r="B97" s="108" t="s">
        <v>99</v>
      </c>
      <c r="C97" s="109">
        <f>+C98-C99+C100</f>
        <v>-1600000</v>
      </c>
      <c r="D97" s="109">
        <f t="shared" ref="D97:E97" si="7">+D98-D99+D100</f>
        <v>-1364000</v>
      </c>
      <c r="E97" s="109">
        <f t="shared" si="7"/>
        <v>-1144000</v>
      </c>
    </row>
    <row r="98" spans="1:6" ht="15" thickBot="1" x14ac:dyDescent="0.35">
      <c r="A98" s="95" t="s">
        <v>7</v>
      </c>
      <c r="B98" s="96" t="s">
        <v>100</v>
      </c>
      <c r="C98" s="186">
        <v>0</v>
      </c>
      <c r="D98" s="88">
        <v>0</v>
      </c>
      <c r="E98" s="88">
        <v>0</v>
      </c>
    </row>
    <row r="99" spans="1:6" ht="15" thickBot="1" x14ac:dyDescent="0.35">
      <c r="A99" s="95" t="s">
        <v>9</v>
      </c>
      <c r="B99" s="96" t="s">
        <v>101</v>
      </c>
      <c r="C99" s="88">
        <v>1600000</v>
      </c>
      <c r="D99" s="88">
        <f>1278000+85400+600</f>
        <v>1364000</v>
      </c>
      <c r="E99" s="88">
        <f>1058000+85400+600</f>
        <v>1144000</v>
      </c>
    </row>
    <row r="100" spans="1:6" ht="15" thickBot="1" x14ac:dyDescent="0.35">
      <c r="A100" s="110" t="s">
        <v>11</v>
      </c>
      <c r="B100" s="99" t="s">
        <v>102</v>
      </c>
      <c r="C100" s="111">
        <v>0</v>
      </c>
      <c r="D100" s="111">
        <v>0</v>
      </c>
      <c r="E100" s="111">
        <v>0</v>
      </c>
    </row>
    <row r="101" spans="1:6" ht="15" thickBot="1" x14ac:dyDescent="0.35">
      <c r="A101" s="3"/>
      <c r="B101" s="112"/>
      <c r="C101" s="113"/>
      <c r="D101" s="113"/>
      <c r="E101" s="113"/>
    </row>
    <row r="102" spans="1:6" ht="34.200000000000003" thickBot="1" x14ac:dyDescent="0.35">
      <c r="A102" s="107" t="s">
        <v>103</v>
      </c>
      <c r="B102" s="114" t="s">
        <v>104</v>
      </c>
      <c r="C102" s="109">
        <f>+C103-C104</f>
        <v>0</v>
      </c>
      <c r="D102" s="109">
        <f t="shared" ref="D102:E102" si="8">+D103-D104</f>
        <v>0</v>
      </c>
      <c r="E102" s="109">
        <f t="shared" si="8"/>
        <v>0</v>
      </c>
    </row>
    <row r="103" spans="1:6" ht="15" thickBot="1" x14ac:dyDescent="0.35">
      <c r="A103" s="95" t="s">
        <v>7</v>
      </c>
      <c r="B103" s="96" t="s">
        <v>105</v>
      </c>
      <c r="C103" s="88">
        <v>0</v>
      </c>
      <c r="D103" s="88">
        <v>0</v>
      </c>
      <c r="E103" s="88">
        <v>0</v>
      </c>
    </row>
    <row r="104" spans="1:6" ht="15" thickBot="1" x14ac:dyDescent="0.35">
      <c r="A104" s="110" t="s">
        <v>9</v>
      </c>
      <c r="B104" s="99" t="s">
        <v>106</v>
      </c>
      <c r="C104" s="86">
        <v>0</v>
      </c>
      <c r="D104" s="86">
        <v>0</v>
      </c>
      <c r="E104" s="86">
        <v>0</v>
      </c>
    </row>
    <row r="105" spans="1:6" ht="15" thickBot="1" x14ac:dyDescent="0.35">
      <c r="A105" s="3"/>
      <c r="B105" s="112"/>
      <c r="C105" s="113"/>
      <c r="D105" s="113"/>
      <c r="E105" s="113"/>
    </row>
    <row r="106" spans="1:6" ht="17.399999999999999" thickBot="1" x14ac:dyDescent="0.35">
      <c r="A106" s="107" t="s">
        <v>107</v>
      </c>
      <c r="B106" s="114" t="s">
        <v>108</v>
      </c>
      <c r="C106" s="109">
        <f>C107-C108</f>
        <v>0</v>
      </c>
      <c r="D106" s="109">
        <f t="shared" ref="D106:E106" si="9">D107-D108</f>
        <v>0</v>
      </c>
      <c r="E106" s="109">
        <f t="shared" si="9"/>
        <v>0</v>
      </c>
    </row>
    <row r="107" spans="1:6" ht="15" thickBot="1" x14ac:dyDescent="0.35">
      <c r="A107" s="95" t="s">
        <v>7</v>
      </c>
      <c r="B107" s="96" t="s">
        <v>109</v>
      </c>
      <c r="C107" s="187">
        <v>0</v>
      </c>
      <c r="D107" s="187">
        <v>0</v>
      </c>
      <c r="E107" s="187">
        <v>0</v>
      </c>
    </row>
    <row r="108" spans="1:6" ht="15" thickBot="1" x14ac:dyDescent="0.35">
      <c r="A108" s="110" t="s">
        <v>9</v>
      </c>
      <c r="B108" s="99" t="s">
        <v>110</v>
      </c>
      <c r="C108" s="111">
        <v>0</v>
      </c>
      <c r="D108" s="111">
        <v>0</v>
      </c>
      <c r="E108" s="111">
        <v>0</v>
      </c>
    </row>
    <row r="109" spans="1:6" ht="15" thickBot="1" x14ac:dyDescent="0.35">
      <c r="A109" s="3"/>
      <c r="B109" s="112"/>
      <c r="C109" s="113"/>
      <c r="D109" s="115"/>
      <c r="E109" s="115"/>
    </row>
    <row r="110" spans="1:6" ht="34.200000000000003" thickBot="1" x14ac:dyDescent="0.35">
      <c r="A110" s="107" t="s">
        <v>111</v>
      </c>
      <c r="B110" s="107" t="s">
        <v>112</v>
      </c>
      <c r="C110" s="109">
        <v>7754000</v>
      </c>
      <c r="D110" s="109">
        <v>7824000</v>
      </c>
      <c r="E110" s="109">
        <f>8122666-150000+334</f>
        <v>7973000</v>
      </c>
      <c r="F110" s="165"/>
    </row>
    <row r="111" spans="1:6" x14ac:dyDescent="0.3">
      <c r="A111" s="3"/>
      <c r="B111" s="116"/>
      <c r="C111" s="117"/>
      <c r="D111" s="117"/>
      <c r="E111" s="117"/>
    </row>
    <row r="112" spans="1:6" ht="15" thickBot="1" x14ac:dyDescent="0.35">
      <c r="A112" s="3"/>
      <c r="B112" s="116"/>
      <c r="C112" s="117"/>
      <c r="D112" s="117"/>
      <c r="E112" s="117"/>
    </row>
    <row r="113" spans="1:5" ht="17.399999999999999" thickBot="1" x14ac:dyDescent="0.35">
      <c r="A113" s="3"/>
      <c r="B113" s="104" t="s">
        <v>147</v>
      </c>
      <c r="C113" s="188">
        <f>(C94+C97+C102+C106-C110)</f>
        <v>0</v>
      </c>
      <c r="D113" s="188">
        <f>(D94+D97+D102+D106-D110)</f>
        <v>0</v>
      </c>
      <c r="E113" s="188">
        <f>(E94+E97+E102+E106-E110)</f>
        <v>0</v>
      </c>
    </row>
    <row r="114" spans="1:5" x14ac:dyDescent="0.3">
      <c r="A114" s="3"/>
      <c r="B114" s="92"/>
      <c r="C114" s="189"/>
      <c r="D114" s="189"/>
      <c r="E114" s="189"/>
    </row>
    <row r="115" spans="1:5" ht="15" thickBot="1" x14ac:dyDescent="0.35">
      <c r="A115" s="3"/>
      <c r="B115" s="92"/>
      <c r="C115" s="189"/>
      <c r="D115" s="189"/>
      <c r="E115" s="189"/>
    </row>
    <row r="116" spans="1:5" ht="51" thickBot="1" x14ac:dyDescent="0.35">
      <c r="A116" s="3"/>
      <c r="B116" s="104" t="s">
        <v>114</v>
      </c>
      <c r="C116" s="185">
        <v>0</v>
      </c>
      <c r="D116" s="185">
        <v>0</v>
      </c>
      <c r="E116" s="105">
        <v>0</v>
      </c>
    </row>
    <row r="117" spans="1:5" x14ac:dyDescent="0.3">
      <c r="A117" s="3"/>
      <c r="B117" s="92"/>
      <c r="C117" s="189"/>
      <c r="D117" s="189"/>
      <c r="E117" s="189"/>
    </row>
    <row r="118" spans="1:5" ht="15" thickBot="1" x14ac:dyDescent="0.35">
      <c r="A118" s="3"/>
      <c r="B118" s="92"/>
      <c r="C118" s="189"/>
      <c r="D118" s="189"/>
      <c r="E118" s="189"/>
    </row>
    <row r="119" spans="1:5" ht="17.399999999999999" thickBot="1" x14ac:dyDescent="0.35">
      <c r="A119" s="3"/>
      <c r="B119" s="104" t="s">
        <v>115</v>
      </c>
      <c r="C119" s="105">
        <v>0</v>
      </c>
      <c r="D119" s="105">
        <v>0</v>
      </c>
      <c r="E119" s="105">
        <v>0</v>
      </c>
    </row>
    <row r="120" spans="1:5" x14ac:dyDescent="0.3">
      <c r="C120" s="155"/>
    </row>
    <row r="121" spans="1:5" x14ac:dyDescent="0.3">
      <c r="C121" s="155"/>
    </row>
    <row r="122" spans="1:5" x14ac:dyDescent="0.3">
      <c r="C122" s="4"/>
    </row>
    <row r="123" spans="1:5" x14ac:dyDescent="0.3">
      <c r="C123" s="4"/>
    </row>
    <row r="124" spans="1:5" x14ac:dyDescent="0.3">
      <c r="C124" s="4"/>
    </row>
    <row r="125" spans="1:5" x14ac:dyDescent="0.3">
      <c r="C125" s="165"/>
    </row>
    <row r="126" spans="1:5" x14ac:dyDescent="0.3">
      <c r="C126" s="4"/>
    </row>
    <row r="127" spans="1:5" x14ac:dyDescent="0.3">
      <c r="C127" s="4"/>
    </row>
    <row r="128" spans="1:5" x14ac:dyDescent="0.3">
      <c r="C128" s="4"/>
    </row>
    <row r="129" spans="3:3" x14ac:dyDescent="0.3">
      <c r="C129" s="4"/>
    </row>
    <row r="130" spans="3:3" x14ac:dyDescent="0.3">
      <c r="C130" s="4"/>
    </row>
    <row r="131" spans="3:3" x14ac:dyDescent="0.3">
      <c r="C131" s="4"/>
    </row>
  </sheetData>
  <mergeCells count="5">
    <mergeCell ref="A1:E1"/>
    <mergeCell ref="A3:E3"/>
    <mergeCell ref="A42:E42"/>
    <mergeCell ref="A44:C44"/>
    <mergeCell ref="A45:E4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F6194-E5DD-4DA6-9F0C-00961FF77164}">
  <dimension ref="A1:H282"/>
  <sheetViews>
    <sheetView tabSelected="1" workbookViewId="0">
      <selection activeCell="D25" sqref="D25"/>
    </sheetView>
  </sheetViews>
  <sheetFormatPr defaultColWidth="9.109375" defaultRowHeight="14.4" x14ac:dyDescent="0.3"/>
  <cols>
    <col min="1" max="1" width="4.88671875" style="2" customWidth="1"/>
    <col min="2" max="2" width="59.109375" style="2" customWidth="1"/>
    <col min="3" max="3" width="26" style="149" customWidth="1"/>
    <col min="4" max="5" width="25.109375" style="2" customWidth="1"/>
    <col min="6" max="8" width="24.44140625" style="2" bestFit="1" customWidth="1"/>
    <col min="9" max="16384" width="9.109375" style="2"/>
  </cols>
  <sheetData>
    <row r="1" spans="1:8" ht="71.25" customHeight="1" x14ac:dyDescent="0.3">
      <c r="A1" s="150" t="s">
        <v>146</v>
      </c>
      <c r="B1" s="150"/>
      <c r="C1" s="150"/>
      <c r="D1" s="150"/>
      <c r="E1" s="150"/>
      <c r="F1" s="150"/>
      <c r="G1" s="150"/>
      <c r="H1" s="150"/>
    </row>
    <row r="2" spans="1:8" ht="14.4" customHeight="1" x14ac:dyDescent="0.3">
      <c r="A2" s="191"/>
      <c r="B2" s="192"/>
      <c r="C2" s="57"/>
      <c r="D2" s="57"/>
      <c r="E2" s="57"/>
    </row>
    <row r="3" spans="1:8" ht="23.1" customHeight="1" x14ac:dyDescent="0.3">
      <c r="A3" s="154" t="s">
        <v>139</v>
      </c>
      <c r="B3" s="154"/>
      <c r="C3" s="154"/>
      <c r="D3" s="154"/>
      <c r="E3" s="154"/>
      <c r="F3" s="154"/>
      <c r="G3" s="154"/>
      <c r="H3" s="154"/>
    </row>
    <row r="4" spans="1:8" ht="15" thickBot="1" x14ac:dyDescent="0.35">
      <c r="A4" s="193"/>
      <c r="B4" s="194"/>
      <c r="C4" s="57"/>
      <c r="D4" s="57"/>
      <c r="E4" s="57"/>
    </row>
    <row r="5" spans="1:8" ht="31.35" customHeight="1" thickBot="1" x14ac:dyDescent="0.35">
      <c r="A5" s="195"/>
      <c r="B5" s="196" t="s">
        <v>117</v>
      </c>
      <c r="C5" s="197">
        <v>2023</v>
      </c>
      <c r="D5" s="197">
        <v>2024</v>
      </c>
      <c r="E5" s="197">
        <v>2025</v>
      </c>
      <c r="F5" s="198" t="s">
        <v>118</v>
      </c>
      <c r="G5" s="198" t="s">
        <v>119</v>
      </c>
      <c r="H5" s="198" t="s">
        <v>120</v>
      </c>
    </row>
    <row r="6" spans="1:8" ht="15" thickBot="1" x14ac:dyDescent="0.35">
      <c r="A6" s="199"/>
      <c r="B6" s="200"/>
      <c r="C6" s="125" t="s">
        <v>121</v>
      </c>
      <c r="D6" s="125" t="s">
        <v>121</v>
      </c>
      <c r="E6" s="125" t="s">
        <v>121</v>
      </c>
      <c r="F6" s="126" t="s">
        <v>122</v>
      </c>
      <c r="G6" s="127" t="s">
        <v>122</v>
      </c>
      <c r="H6" s="128" t="s">
        <v>122</v>
      </c>
    </row>
    <row r="7" spans="1:8" ht="16.350000000000001" customHeight="1" thickBot="1" x14ac:dyDescent="0.35">
      <c r="A7" s="129" t="s">
        <v>5</v>
      </c>
      <c r="B7" s="130" t="s">
        <v>123</v>
      </c>
      <c r="C7" s="131">
        <f>SUM(C8:C12)</f>
        <v>18000000</v>
      </c>
      <c r="D7" s="131">
        <f t="shared" ref="D7:G7" si="0">SUM(D8:D12)</f>
        <v>18000000</v>
      </c>
      <c r="E7" s="131">
        <f t="shared" si="0"/>
        <v>20700000</v>
      </c>
      <c r="F7" s="131">
        <f t="shared" si="0"/>
        <v>5500000</v>
      </c>
      <c r="G7" s="131">
        <f t="shared" si="0"/>
        <v>0</v>
      </c>
      <c r="H7" s="132">
        <f>+SUM(H8:H12)</f>
        <v>51200000</v>
      </c>
    </row>
    <row r="8" spans="1:8" ht="15" thickBot="1" x14ac:dyDescent="0.35">
      <c r="A8" s="133" t="s">
        <v>7</v>
      </c>
      <c r="B8" s="134" t="s">
        <v>124</v>
      </c>
      <c r="C8" s="201"/>
      <c r="D8" s="135">
        <v>0</v>
      </c>
      <c r="E8" s="135">
        <v>0</v>
      </c>
      <c r="F8" s="135">
        <v>0</v>
      </c>
      <c r="G8" s="135">
        <v>0</v>
      </c>
      <c r="H8" s="136">
        <f t="shared" ref="H8:H12" si="1">C8</f>
        <v>0</v>
      </c>
    </row>
    <row r="9" spans="1:8" ht="15" thickBot="1" x14ac:dyDescent="0.35">
      <c r="A9" s="133" t="s">
        <v>9</v>
      </c>
      <c r="B9" s="134" t="s">
        <v>125</v>
      </c>
      <c r="C9" s="201"/>
      <c r="D9" s="135">
        <v>0</v>
      </c>
      <c r="E9" s="135">
        <v>0</v>
      </c>
      <c r="F9" s="137">
        <v>0</v>
      </c>
      <c r="G9" s="135">
        <v>0</v>
      </c>
      <c r="H9" s="136">
        <f t="shared" si="1"/>
        <v>0</v>
      </c>
    </row>
    <row r="10" spans="1:8" ht="15" thickBot="1" x14ac:dyDescent="0.35">
      <c r="A10" s="133" t="s">
        <v>11</v>
      </c>
      <c r="B10" s="134" t="s">
        <v>126</v>
      </c>
      <c r="C10" s="202">
        <v>0</v>
      </c>
      <c r="D10" s="135">
        <v>0</v>
      </c>
      <c r="E10" s="135">
        <v>0</v>
      </c>
      <c r="F10" s="135">
        <v>0</v>
      </c>
      <c r="G10" s="135">
        <v>0</v>
      </c>
      <c r="H10" s="136">
        <f t="shared" si="1"/>
        <v>0</v>
      </c>
    </row>
    <row r="11" spans="1:8" ht="15" thickBot="1" x14ac:dyDescent="0.35">
      <c r="A11" s="133" t="s">
        <v>24</v>
      </c>
      <c r="B11" s="134" t="s">
        <v>127</v>
      </c>
      <c r="C11" s="135">
        <f>9000000+6000000+500000+2500000</f>
        <v>18000000</v>
      </c>
      <c r="D11" s="135">
        <f>10000000+2000000+6000000</f>
        <v>18000000</v>
      </c>
      <c r="E11" s="135">
        <f>12000000+2700000+6000000</f>
        <v>20700000</v>
      </c>
      <c r="F11" s="135">
        <f>5500000</f>
        <v>5500000</v>
      </c>
      <c r="G11" s="135"/>
      <c r="H11" s="136">
        <f>C11+D11+E11-F11-G11</f>
        <v>51200000</v>
      </c>
    </row>
    <row r="12" spans="1:8" ht="15" thickBot="1" x14ac:dyDescent="0.35">
      <c r="A12" s="133" t="s">
        <v>26</v>
      </c>
      <c r="B12" s="134" t="s">
        <v>128</v>
      </c>
      <c r="C12" s="135">
        <v>0</v>
      </c>
      <c r="D12" s="135">
        <v>0</v>
      </c>
      <c r="E12" s="135">
        <v>0</v>
      </c>
      <c r="F12" s="135">
        <v>0</v>
      </c>
      <c r="G12" s="135">
        <v>0</v>
      </c>
      <c r="H12" s="136">
        <f t="shared" si="1"/>
        <v>0</v>
      </c>
    </row>
    <row r="13" spans="1:8" ht="16.350000000000001" customHeight="1" thickBot="1" x14ac:dyDescent="0.35">
      <c r="A13" s="129" t="s">
        <v>13</v>
      </c>
      <c r="B13" s="130" t="s">
        <v>129</v>
      </c>
      <c r="C13" s="131">
        <f>SUM(C14:C20)</f>
        <v>17066000</v>
      </c>
      <c r="D13" s="131">
        <f t="shared" ref="D13:H13" si="2">SUM(D14:D20)</f>
        <v>19431000</v>
      </c>
      <c r="E13" s="131">
        <f>SUM(E14:E20)</f>
        <v>27231000</v>
      </c>
      <c r="F13" s="131">
        <f t="shared" si="2"/>
        <v>18407000</v>
      </c>
      <c r="G13" s="131">
        <f t="shared" si="2"/>
        <v>15000000</v>
      </c>
      <c r="H13" s="132">
        <f t="shared" si="2"/>
        <v>30321000</v>
      </c>
    </row>
    <row r="14" spans="1:8" ht="15" thickBot="1" x14ac:dyDescent="0.35">
      <c r="A14" s="133" t="s">
        <v>7</v>
      </c>
      <c r="B14" s="134" t="s">
        <v>130</v>
      </c>
      <c r="C14" s="135">
        <v>2000000</v>
      </c>
      <c r="D14" s="135">
        <v>2000000</v>
      </c>
      <c r="E14" s="135">
        <f>2000000+10000000</f>
        <v>12000000</v>
      </c>
      <c r="F14" s="203">
        <v>0</v>
      </c>
      <c r="G14" s="203">
        <v>0</v>
      </c>
      <c r="H14" s="136">
        <f>C14+D14+E14-F14-G14</f>
        <v>16000000</v>
      </c>
    </row>
    <row r="15" spans="1:8" ht="15" thickBot="1" x14ac:dyDescent="0.35">
      <c r="A15" s="133" t="s">
        <v>9</v>
      </c>
      <c r="B15" s="134" t="s">
        <v>131</v>
      </c>
      <c r="C15" s="135">
        <v>942000</v>
      </c>
      <c r="D15" s="135">
        <v>100000</v>
      </c>
      <c r="E15" s="135">
        <v>100000</v>
      </c>
      <c r="F15" s="135">
        <v>842000</v>
      </c>
      <c r="G15" s="135">
        <v>0</v>
      </c>
      <c r="H15" s="136">
        <f t="shared" ref="H15:H20" si="3">C15+D15+E15-F15-G15</f>
        <v>300000</v>
      </c>
    </row>
    <row r="16" spans="1:8" ht="15" thickBot="1" x14ac:dyDescent="0.35">
      <c r="A16" s="138" t="s">
        <v>11</v>
      </c>
      <c r="B16" s="139" t="s">
        <v>132</v>
      </c>
      <c r="C16" s="140">
        <v>1696000</v>
      </c>
      <c r="D16" s="140">
        <v>180000</v>
      </c>
      <c r="E16" s="140">
        <v>180000</v>
      </c>
      <c r="F16" s="140">
        <v>1515000</v>
      </c>
      <c r="G16" s="140">
        <v>0</v>
      </c>
      <c r="H16" s="136">
        <f t="shared" si="3"/>
        <v>541000</v>
      </c>
    </row>
    <row r="17" spans="1:8" ht="15" thickBot="1" x14ac:dyDescent="0.35">
      <c r="A17" s="133" t="s">
        <v>24</v>
      </c>
      <c r="B17" s="134" t="s">
        <v>133</v>
      </c>
      <c r="C17" s="140">
        <v>0</v>
      </c>
      <c r="D17" s="140">
        <v>0</v>
      </c>
      <c r="E17" s="140">
        <v>0</v>
      </c>
      <c r="F17" s="204">
        <v>0</v>
      </c>
      <c r="G17" s="140">
        <v>0</v>
      </c>
      <c r="H17" s="136">
        <f t="shared" si="3"/>
        <v>0</v>
      </c>
    </row>
    <row r="18" spans="1:8" ht="15" thickBot="1" x14ac:dyDescent="0.35">
      <c r="A18" s="138" t="s">
        <v>26</v>
      </c>
      <c r="B18" s="139" t="s">
        <v>134</v>
      </c>
      <c r="C18" s="141">
        <f>427000+250000</f>
        <v>677000</v>
      </c>
      <c r="D18" s="141">
        <v>250000</v>
      </c>
      <c r="E18" s="141">
        <v>250000</v>
      </c>
      <c r="F18" s="205">
        <v>0</v>
      </c>
      <c r="G18" s="141">
        <v>0</v>
      </c>
      <c r="H18" s="136">
        <f t="shared" si="3"/>
        <v>1177000</v>
      </c>
    </row>
    <row r="19" spans="1:8" ht="15" thickBot="1" x14ac:dyDescent="0.35">
      <c r="A19" s="133" t="s">
        <v>28</v>
      </c>
      <c r="B19" s="134" t="s">
        <v>127</v>
      </c>
      <c r="C19" s="140">
        <f>4000000+1714625+5000000+375</f>
        <v>10715000</v>
      </c>
      <c r="D19" s="140">
        <f>12000000+1714625+2200000+375</f>
        <v>15915000</v>
      </c>
      <c r="E19" s="140">
        <f>12000000+1714625+375</f>
        <v>13715000</v>
      </c>
      <c r="F19" s="140">
        <f>4000000+3000000+9000000</f>
        <v>16000000</v>
      </c>
      <c r="G19" s="140">
        <f>12000000+3000000</f>
        <v>15000000</v>
      </c>
      <c r="H19" s="136">
        <f>C19+D19+E19-F19-G19</f>
        <v>9345000</v>
      </c>
    </row>
    <row r="20" spans="1:8" ht="15" thickBot="1" x14ac:dyDescent="0.35">
      <c r="A20" s="133" t="s">
        <v>30</v>
      </c>
      <c r="B20" s="134" t="s">
        <v>135</v>
      </c>
      <c r="C20" s="140">
        <f>986000+50000</f>
        <v>1036000</v>
      </c>
      <c r="D20" s="140">
        <v>986000</v>
      </c>
      <c r="E20" s="140">
        <v>986000</v>
      </c>
      <c r="F20" s="140">
        <v>50000</v>
      </c>
      <c r="G20" s="140">
        <v>0</v>
      </c>
      <c r="H20" s="136">
        <f t="shared" si="3"/>
        <v>2958000</v>
      </c>
    </row>
    <row r="21" spans="1:8" ht="16.350000000000001" customHeight="1" thickBot="1" x14ac:dyDescent="0.35">
      <c r="A21" s="129" t="s">
        <v>32</v>
      </c>
      <c r="B21" s="129" t="s">
        <v>136</v>
      </c>
      <c r="C21" s="131">
        <v>0</v>
      </c>
      <c r="D21" s="131">
        <v>0</v>
      </c>
      <c r="E21" s="131">
        <v>0</v>
      </c>
      <c r="F21" s="142">
        <v>0</v>
      </c>
      <c r="G21" s="142">
        <v>0</v>
      </c>
      <c r="H21" s="143">
        <f>C21</f>
        <v>0</v>
      </c>
    </row>
    <row r="22" spans="1:8" ht="15" thickBot="1" x14ac:dyDescent="0.35">
      <c r="A22" s="206"/>
      <c r="B22" s="207"/>
      <c r="C22" s="5"/>
      <c r="D22" s="5"/>
      <c r="E22" s="5"/>
    </row>
    <row r="23" spans="1:8" s="146" customFormat="1" ht="21.6" customHeight="1" thickBot="1" x14ac:dyDescent="0.35">
      <c r="A23" s="208"/>
      <c r="B23" s="147" t="s">
        <v>137</v>
      </c>
      <c r="C23" s="148">
        <f>+C7+C13+C21</f>
        <v>35066000</v>
      </c>
      <c r="D23" s="148">
        <f>+D7+D13+D21</f>
        <v>37431000</v>
      </c>
      <c r="E23" s="148">
        <f t="shared" ref="E23" si="4">+E7+E13+E21</f>
        <v>47931000</v>
      </c>
      <c r="F23" s="148">
        <f>+F7+F13+F21</f>
        <v>23907000</v>
      </c>
      <c r="G23" s="148">
        <f t="shared" ref="G23:H23" si="5">+G7+G13+G21</f>
        <v>15000000</v>
      </c>
      <c r="H23" s="148">
        <f t="shared" si="5"/>
        <v>81521000</v>
      </c>
    </row>
    <row r="24" spans="1:8" ht="14.4" customHeight="1" x14ac:dyDescent="0.3">
      <c r="C24" s="2"/>
    </row>
    <row r="25" spans="1:8" ht="14.4" customHeight="1" x14ac:dyDescent="0.3">
      <c r="C25" s="2"/>
    </row>
    <row r="26" spans="1:8" ht="14.4" customHeight="1" x14ac:dyDescent="0.3">
      <c r="C26" s="2"/>
    </row>
    <row r="27" spans="1:8" ht="14.4" customHeight="1" x14ac:dyDescent="0.3">
      <c r="C27" s="2"/>
    </row>
    <row r="28" spans="1:8" ht="14.4" customHeight="1" x14ac:dyDescent="0.3">
      <c r="C28" s="2"/>
    </row>
    <row r="29" spans="1:8" ht="14.4" customHeight="1" x14ac:dyDescent="0.3">
      <c r="C29" s="2"/>
    </row>
    <row r="30" spans="1:8" ht="14.4" customHeight="1" x14ac:dyDescent="0.3">
      <c r="C30" s="2"/>
    </row>
    <row r="31" spans="1:8" ht="14.4" customHeight="1" x14ac:dyDescent="0.3">
      <c r="C31" s="2"/>
    </row>
    <row r="32" spans="1:8" ht="14.4" customHeight="1" x14ac:dyDescent="0.3">
      <c r="C32" s="2"/>
    </row>
    <row r="33" spans="3:3" ht="14.4" customHeight="1" x14ac:dyDescent="0.3">
      <c r="C33" s="2"/>
    </row>
    <row r="34" spans="3:3" ht="14.4" customHeight="1" x14ac:dyDescent="0.3">
      <c r="C34" s="2"/>
    </row>
    <row r="35" spans="3:3" ht="14.4" customHeight="1" x14ac:dyDescent="0.3">
      <c r="C35" s="2"/>
    </row>
    <row r="36" spans="3:3" x14ac:dyDescent="0.3">
      <c r="C36" s="2"/>
    </row>
    <row r="37" spans="3:3" x14ac:dyDescent="0.3">
      <c r="C37" s="2"/>
    </row>
    <row r="38" spans="3:3" x14ac:dyDescent="0.3">
      <c r="C38" s="2"/>
    </row>
    <row r="39" spans="3:3" x14ac:dyDescent="0.3">
      <c r="C39" s="2"/>
    </row>
    <row r="40" spans="3:3" x14ac:dyDescent="0.3">
      <c r="C40" s="2"/>
    </row>
    <row r="41" spans="3:3" x14ac:dyDescent="0.3">
      <c r="C41" s="2"/>
    </row>
    <row r="42" spans="3:3" x14ac:dyDescent="0.3">
      <c r="C42" s="2"/>
    </row>
    <row r="43" spans="3:3" x14ac:dyDescent="0.3">
      <c r="C43" s="2"/>
    </row>
    <row r="44" spans="3:3" x14ac:dyDescent="0.3">
      <c r="C44" s="2"/>
    </row>
    <row r="45" spans="3:3" x14ac:dyDescent="0.3">
      <c r="C45" s="2"/>
    </row>
    <row r="46" spans="3:3" x14ac:dyDescent="0.3">
      <c r="C46" s="2"/>
    </row>
    <row r="47" spans="3:3" x14ac:dyDescent="0.3">
      <c r="C47" s="2"/>
    </row>
    <row r="48" spans="3:3" x14ac:dyDescent="0.3">
      <c r="C48" s="2"/>
    </row>
    <row r="49" spans="3:3" x14ac:dyDescent="0.3">
      <c r="C49" s="2"/>
    </row>
    <row r="50" spans="3:3" x14ac:dyDescent="0.3">
      <c r="C50" s="2"/>
    </row>
    <row r="51" spans="3:3" x14ac:dyDescent="0.3">
      <c r="C51" s="2"/>
    </row>
    <row r="52" spans="3:3" x14ac:dyDescent="0.3">
      <c r="C52" s="2"/>
    </row>
    <row r="53" spans="3:3" x14ac:dyDescent="0.3">
      <c r="C53" s="2"/>
    </row>
    <row r="54" spans="3:3" x14ac:dyDescent="0.3">
      <c r="C54" s="2"/>
    </row>
    <row r="55" spans="3:3" x14ac:dyDescent="0.3">
      <c r="C55" s="2"/>
    </row>
    <row r="56" spans="3:3" x14ac:dyDescent="0.3">
      <c r="C56" s="2"/>
    </row>
    <row r="57" spans="3:3" x14ac:dyDescent="0.3">
      <c r="C57" s="2"/>
    </row>
    <row r="58" spans="3:3" x14ac:dyDescent="0.3">
      <c r="C58" s="2"/>
    </row>
    <row r="59" spans="3:3" x14ac:dyDescent="0.3">
      <c r="C59" s="2"/>
    </row>
    <row r="60" spans="3:3" x14ac:dyDescent="0.3">
      <c r="C60" s="2"/>
    </row>
    <row r="61" spans="3:3" x14ac:dyDescent="0.3">
      <c r="C61" s="2"/>
    </row>
    <row r="62" spans="3:3" x14ac:dyDescent="0.3">
      <c r="C62" s="2"/>
    </row>
    <row r="63" spans="3:3" x14ac:dyDescent="0.3">
      <c r="C63" s="2"/>
    </row>
    <row r="64" spans="3:3" x14ac:dyDescent="0.3">
      <c r="C64" s="2"/>
    </row>
    <row r="65" spans="3:3" x14ac:dyDescent="0.3">
      <c r="C65" s="2"/>
    </row>
    <row r="66" spans="3:3" x14ac:dyDescent="0.3">
      <c r="C66" s="2"/>
    </row>
    <row r="67" spans="3:3" x14ac:dyDescent="0.3">
      <c r="C67" s="2"/>
    </row>
    <row r="68" spans="3:3" x14ac:dyDescent="0.3">
      <c r="C68" s="2"/>
    </row>
    <row r="69" spans="3:3" x14ac:dyDescent="0.3">
      <c r="C69" s="2"/>
    </row>
    <row r="70" spans="3:3" x14ac:dyDescent="0.3">
      <c r="C70" s="2"/>
    </row>
    <row r="71" spans="3:3" x14ac:dyDescent="0.3">
      <c r="C71" s="2"/>
    </row>
    <row r="72" spans="3:3" x14ac:dyDescent="0.3">
      <c r="C72" s="2"/>
    </row>
    <row r="73" spans="3:3" x14ac:dyDescent="0.3">
      <c r="C73" s="2"/>
    </row>
    <row r="74" spans="3:3" x14ac:dyDescent="0.3">
      <c r="C74" s="2"/>
    </row>
    <row r="75" spans="3:3" x14ac:dyDescent="0.3">
      <c r="C75" s="2"/>
    </row>
    <row r="76" spans="3:3" x14ac:dyDescent="0.3">
      <c r="C76" s="2"/>
    </row>
    <row r="77" spans="3:3" x14ac:dyDescent="0.3">
      <c r="C77" s="2"/>
    </row>
    <row r="78" spans="3:3" x14ac:dyDescent="0.3">
      <c r="C78" s="2"/>
    </row>
    <row r="79" spans="3:3" x14ac:dyDescent="0.3">
      <c r="C79" s="2"/>
    </row>
    <row r="80" spans="3:3" x14ac:dyDescent="0.3">
      <c r="C80" s="2"/>
    </row>
    <row r="81" spans="3:3" x14ac:dyDescent="0.3">
      <c r="C81" s="2"/>
    </row>
    <row r="82" spans="3:3" x14ac:dyDescent="0.3">
      <c r="C82" s="2"/>
    </row>
    <row r="83" spans="3:3" x14ac:dyDescent="0.3">
      <c r="C83" s="2"/>
    </row>
    <row r="84" spans="3:3" x14ac:dyDescent="0.3">
      <c r="C84" s="2"/>
    </row>
    <row r="85" spans="3:3" x14ac:dyDescent="0.3">
      <c r="C85" s="2"/>
    </row>
    <row r="86" spans="3:3" x14ac:dyDescent="0.3">
      <c r="C86" s="2"/>
    </row>
    <row r="87" spans="3:3" x14ac:dyDescent="0.3">
      <c r="C87" s="2"/>
    </row>
    <row r="88" spans="3:3" x14ac:dyDescent="0.3">
      <c r="C88" s="2"/>
    </row>
    <row r="89" spans="3:3" x14ac:dyDescent="0.3">
      <c r="C89" s="2"/>
    </row>
    <row r="90" spans="3:3" x14ac:dyDescent="0.3">
      <c r="C90" s="2"/>
    </row>
    <row r="91" spans="3:3" x14ac:dyDescent="0.3">
      <c r="C91" s="2"/>
    </row>
    <row r="92" spans="3:3" x14ac:dyDescent="0.3">
      <c r="C92" s="2"/>
    </row>
    <row r="93" spans="3:3" x14ac:dyDescent="0.3">
      <c r="C93" s="2"/>
    </row>
    <row r="94" spans="3:3" x14ac:dyDescent="0.3">
      <c r="C94" s="2"/>
    </row>
    <row r="95" spans="3:3" x14ac:dyDescent="0.3">
      <c r="C95" s="2"/>
    </row>
    <row r="96" spans="3:3" x14ac:dyDescent="0.3">
      <c r="C96" s="2"/>
    </row>
    <row r="97" spans="3:3" x14ac:dyDescent="0.3">
      <c r="C97" s="2"/>
    </row>
    <row r="98" spans="3:3" x14ac:dyDescent="0.3">
      <c r="C98" s="2"/>
    </row>
    <row r="99" spans="3:3" x14ac:dyDescent="0.3">
      <c r="C99" s="2"/>
    </row>
    <row r="100" spans="3:3" x14ac:dyDescent="0.3">
      <c r="C100" s="2"/>
    </row>
    <row r="101" spans="3:3" x14ac:dyDescent="0.3">
      <c r="C101" s="2"/>
    </row>
    <row r="102" spans="3:3" x14ac:dyDescent="0.3">
      <c r="C102" s="2"/>
    </row>
    <row r="103" spans="3:3" x14ac:dyDescent="0.3">
      <c r="C103" s="2"/>
    </row>
    <row r="104" spans="3:3" x14ac:dyDescent="0.3">
      <c r="C104" s="2"/>
    </row>
    <row r="105" spans="3:3" x14ac:dyDescent="0.3">
      <c r="C105" s="2"/>
    </row>
    <row r="106" spans="3:3" x14ac:dyDescent="0.3">
      <c r="C106" s="2"/>
    </row>
    <row r="107" spans="3:3" x14ac:dyDescent="0.3">
      <c r="C107" s="2"/>
    </row>
    <row r="108" spans="3:3" x14ac:dyDescent="0.3">
      <c r="C108" s="2"/>
    </row>
    <row r="109" spans="3:3" x14ac:dyDescent="0.3">
      <c r="C109" s="2"/>
    </row>
    <row r="110" spans="3:3" x14ac:dyDescent="0.3">
      <c r="C110" s="2"/>
    </row>
    <row r="111" spans="3:3" x14ac:dyDescent="0.3">
      <c r="C111" s="2"/>
    </row>
    <row r="112" spans="3:3" x14ac:dyDescent="0.3">
      <c r="C112" s="2"/>
    </row>
    <row r="113" spans="3:3" x14ac:dyDescent="0.3">
      <c r="C113" s="2"/>
    </row>
    <row r="114" spans="3:3" x14ac:dyDescent="0.3">
      <c r="C114" s="2"/>
    </row>
    <row r="115" spans="3:3" x14ac:dyDescent="0.3">
      <c r="C115" s="2"/>
    </row>
    <row r="116" spans="3:3" x14ac:dyDescent="0.3">
      <c r="C116" s="2"/>
    </row>
    <row r="117" spans="3:3" x14ac:dyDescent="0.3">
      <c r="C117" s="2"/>
    </row>
    <row r="118" spans="3:3" x14ac:dyDescent="0.3">
      <c r="C118" s="2"/>
    </row>
    <row r="119" spans="3:3" x14ac:dyDescent="0.3">
      <c r="C119" s="2"/>
    </row>
    <row r="120" spans="3:3" x14ac:dyDescent="0.3">
      <c r="C120" s="2"/>
    </row>
    <row r="121" spans="3:3" x14ac:dyDescent="0.3">
      <c r="C121" s="2"/>
    </row>
    <row r="122" spans="3:3" x14ac:dyDescent="0.3">
      <c r="C122" s="2"/>
    </row>
    <row r="123" spans="3:3" x14ac:dyDescent="0.3">
      <c r="C123" s="2"/>
    </row>
    <row r="124" spans="3:3" x14ac:dyDescent="0.3">
      <c r="C124" s="2"/>
    </row>
    <row r="125" spans="3:3" x14ac:dyDescent="0.3">
      <c r="C125" s="2"/>
    </row>
    <row r="126" spans="3:3" x14ac:dyDescent="0.3">
      <c r="C126" s="2"/>
    </row>
    <row r="127" spans="3:3" x14ac:dyDescent="0.3">
      <c r="C127" s="2"/>
    </row>
    <row r="128" spans="3:3" x14ac:dyDescent="0.3">
      <c r="C128" s="2"/>
    </row>
    <row r="129" spans="3:3" x14ac:dyDescent="0.3">
      <c r="C129" s="2"/>
    </row>
    <row r="130" spans="3:3" x14ac:dyDescent="0.3">
      <c r="C130" s="2"/>
    </row>
    <row r="131" spans="3:3" x14ac:dyDescent="0.3">
      <c r="C131" s="2"/>
    </row>
    <row r="132" spans="3:3" x14ac:dyDescent="0.3">
      <c r="C132" s="2"/>
    </row>
    <row r="133" spans="3:3" x14ac:dyDescent="0.3">
      <c r="C133" s="2"/>
    </row>
    <row r="134" spans="3:3" x14ac:dyDescent="0.3">
      <c r="C134" s="2"/>
    </row>
    <row r="135" spans="3:3" x14ac:dyDescent="0.3">
      <c r="C135" s="2"/>
    </row>
    <row r="136" spans="3:3" x14ac:dyDescent="0.3">
      <c r="C136" s="2"/>
    </row>
    <row r="137" spans="3:3" x14ac:dyDescent="0.3">
      <c r="C137" s="2"/>
    </row>
    <row r="138" spans="3:3" x14ac:dyDescent="0.3">
      <c r="C138" s="2"/>
    </row>
    <row r="139" spans="3:3" x14ac:dyDescent="0.3">
      <c r="C139" s="2"/>
    </row>
    <row r="140" spans="3:3" x14ac:dyDescent="0.3">
      <c r="C140" s="2"/>
    </row>
    <row r="141" spans="3:3" x14ac:dyDescent="0.3">
      <c r="C141" s="2"/>
    </row>
    <row r="142" spans="3:3" x14ac:dyDescent="0.3">
      <c r="C142" s="2"/>
    </row>
    <row r="143" spans="3:3" x14ac:dyDescent="0.3">
      <c r="C143" s="2"/>
    </row>
    <row r="144" spans="3:3" x14ac:dyDescent="0.3">
      <c r="C144" s="2"/>
    </row>
    <row r="145" spans="3:3" x14ac:dyDescent="0.3">
      <c r="C145" s="2"/>
    </row>
    <row r="146" spans="3:3" x14ac:dyDescent="0.3">
      <c r="C146" s="2"/>
    </row>
    <row r="147" spans="3:3" x14ac:dyDescent="0.3">
      <c r="C147" s="2"/>
    </row>
    <row r="148" spans="3:3" x14ac:dyDescent="0.3">
      <c r="C148" s="2"/>
    </row>
    <row r="149" spans="3:3" x14ac:dyDescent="0.3">
      <c r="C149" s="2"/>
    </row>
    <row r="150" spans="3:3" x14ac:dyDescent="0.3">
      <c r="C150" s="2"/>
    </row>
    <row r="151" spans="3:3" x14ac:dyDescent="0.3">
      <c r="C151" s="2"/>
    </row>
    <row r="152" spans="3:3" x14ac:dyDescent="0.3">
      <c r="C152" s="2"/>
    </row>
    <row r="153" spans="3:3" x14ac:dyDescent="0.3">
      <c r="C153" s="2"/>
    </row>
    <row r="154" spans="3:3" x14ac:dyDescent="0.3">
      <c r="C154" s="2"/>
    </row>
    <row r="155" spans="3:3" x14ac:dyDescent="0.3">
      <c r="C155" s="2"/>
    </row>
    <row r="156" spans="3:3" x14ac:dyDescent="0.3">
      <c r="C156" s="2"/>
    </row>
    <row r="157" spans="3:3" x14ac:dyDescent="0.3">
      <c r="C157" s="2"/>
    </row>
    <row r="158" spans="3:3" x14ac:dyDescent="0.3">
      <c r="C158" s="2"/>
    </row>
    <row r="159" spans="3:3" x14ac:dyDescent="0.3">
      <c r="C159" s="2"/>
    </row>
    <row r="160" spans="3:3" x14ac:dyDescent="0.3">
      <c r="C160" s="2"/>
    </row>
    <row r="161" spans="3:3" x14ac:dyDescent="0.3">
      <c r="C161" s="2"/>
    </row>
    <row r="162" spans="3:3" x14ac:dyDescent="0.3">
      <c r="C162" s="2"/>
    </row>
    <row r="163" spans="3:3" x14ac:dyDescent="0.3">
      <c r="C163" s="2"/>
    </row>
    <row r="164" spans="3:3" x14ac:dyDescent="0.3">
      <c r="C164" s="2"/>
    </row>
    <row r="165" spans="3:3" x14ac:dyDescent="0.3">
      <c r="C165" s="2"/>
    </row>
    <row r="166" spans="3:3" x14ac:dyDescent="0.3">
      <c r="C166" s="2"/>
    </row>
    <row r="167" spans="3:3" x14ac:dyDescent="0.3">
      <c r="C167" s="2"/>
    </row>
    <row r="168" spans="3:3" x14ac:dyDescent="0.3">
      <c r="C168" s="2"/>
    </row>
    <row r="169" spans="3:3" x14ac:dyDescent="0.3">
      <c r="C169" s="2"/>
    </row>
    <row r="170" spans="3:3" x14ac:dyDescent="0.3">
      <c r="C170" s="2"/>
    </row>
    <row r="171" spans="3:3" x14ac:dyDescent="0.3">
      <c r="C171" s="2"/>
    </row>
    <row r="172" spans="3:3" x14ac:dyDescent="0.3">
      <c r="C172" s="2"/>
    </row>
    <row r="173" spans="3:3" x14ac:dyDescent="0.3">
      <c r="C173" s="2"/>
    </row>
    <row r="174" spans="3:3" x14ac:dyDescent="0.3">
      <c r="C174" s="2"/>
    </row>
    <row r="175" spans="3:3" x14ac:dyDescent="0.3">
      <c r="C175" s="2"/>
    </row>
    <row r="176" spans="3:3" x14ac:dyDescent="0.3">
      <c r="C176" s="2"/>
    </row>
    <row r="177" spans="3:3" x14ac:dyDescent="0.3">
      <c r="C177" s="2"/>
    </row>
    <row r="178" spans="3:3" x14ac:dyDescent="0.3">
      <c r="C178" s="2"/>
    </row>
    <row r="179" spans="3:3" x14ac:dyDescent="0.3">
      <c r="C179" s="2"/>
    </row>
    <row r="180" spans="3:3" x14ac:dyDescent="0.3">
      <c r="C180" s="2"/>
    </row>
    <row r="181" spans="3:3" x14ac:dyDescent="0.3">
      <c r="C181" s="2"/>
    </row>
    <row r="182" spans="3:3" x14ac:dyDescent="0.3">
      <c r="C182" s="2"/>
    </row>
    <row r="183" spans="3:3" x14ac:dyDescent="0.3">
      <c r="C183" s="2"/>
    </row>
    <row r="184" spans="3:3" x14ac:dyDescent="0.3">
      <c r="C184" s="2"/>
    </row>
    <row r="185" spans="3:3" x14ac:dyDescent="0.3">
      <c r="C185" s="2"/>
    </row>
    <row r="186" spans="3:3" x14ac:dyDescent="0.3">
      <c r="C186" s="2"/>
    </row>
    <row r="187" spans="3:3" x14ac:dyDescent="0.3">
      <c r="C187" s="2"/>
    </row>
    <row r="188" spans="3:3" x14ac:dyDescent="0.3">
      <c r="C188" s="2"/>
    </row>
    <row r="189" spans="3:3" x14ac:dyDescent="0.3">
      <c r="C189" s="2"/>
    </row>
    <row r="190" spans="3:3" x14ac:dyDescent="0.3">
      <c r="C190" s="2"/>
    </row>
    <row r="191" spans="3:3" x14ac:dyDescent="0.3">
      <c r="C191" s="2"/>
    </row>
    <row r="192" spans="3:3" x14ac:dyDescent="0.3">
      <c r="C192" s="2"/>
    </row>
    <row r="193" spans="3:3" x14ac:dyDescent="0.3">
      <c r="C193" s="2"/>
    </row>
    <row r="194" spans="3:3" x14ac:dyDescent="0.3">
      <c r="C194" s="2"/>
    </row>
    <row r="195" spans="3:3" x14ac:dyDescent="0.3">
      <c r="C195" s="2"/>
    </row>
    <row r="196" spans="3:3" x14ac:dyDescent="0.3">
      <c r="C196" s="2"/>
    </row>
    <row r="197" spans="3:3" x14ac:dyDescent="0.3">
      <c r="C197" s="2"/>
    </row>
    <row r="198" spans="3:3" x14ac:dyDescent="0.3">
      <c r="C198" s="2"/>
    </row>
    <row r="199" spans="3:3" x14ac:dyDescent="0.3">
      <c r="C199" s="2"/>
    </row>
    <row r="200" spans="3:3" x14ac:dyDescent="0.3">
      <c r="C200" s="2"/>
    </row>
    <row r="201" spans="3:3" x14ac:dyDescent="0.3">
      <c r="C201" s="2"/>
    </row>
    <row r="202" spans="3:3" x14ac:dyDescent="0.3">
      <c r="C202" s="2"/>
    </row>
    <row r="203" spans="3:3" x14ac:dyDescent="0.3">
      <c r="C203" s="2"/>
    </row>
    <row r="204" spans="3:3" x14ac:dyDescent="0.3">
      <c r="C204" s="2"/>
    </row>
    <row r="205" spans="3:3" x14ac:dyDescent="0.3">
      <c r="C205" s="2"/>
    </row>
    <row r="206" spans="3:3" x14ac:dyDescent="0.3">
      <c r="C206" s="2"/>
    </row>
    <row r="207" spans="3:3" x14ac:dyDescent="0.3">
      <c r="C207" s="2"/>
    </row>
    <row r="208" spans="3:3" x14ac:dyDescent="0.3">
      <c r="C208" s="2"/>
    </row>
    <row r="209" spans="3:3" x14ac:dyDescent="0.3">
      <c r="C209" s="2"/>
    </row>
    <row r="210" spans="3:3" x14ac:dyDescent="0.3">
      <c r="C210" s="2"/>
    </row>
    <row r="211" spans="3:3" x14ac:dyDescent="0.3">
      <c r="C211" s="2"/>
    </row>
    <row r="212" spans="3:3" x14ac:dyDescent="0.3">
      <c r="C212" s="2"/>
    </row>
    <row r="213" spans="3:3" x14ac:dyDescent="0.3">
      <c r="C213" s="2"/>
    </row>
    <row r="214" spans="3:3" x14ac:dyDescent="0.3">
      <c r="C214" s="2"/>
    </row>
    <row r="215" spans="3:3" x14ac:dyDescent="0.3">
      <c r="C215" s="2"/>
    </row>
    <row r="216" spans="3:3" x14ac:dyDescent="0.3">
      <c r="C216" s="2"/>
    </row>
    <row r="217" spans="3:3" x14ac:dyDescent="0.3">
      <c r="C217" s="2"/>
    </row>
    <row r="218" spans="3:3" x14ac:dyDescent="0.3">
      <c r="C218" s="2"/>
    </row>
    <row r="219" spans="3:3" x14ac:dyDescent="0.3">
      <c r="C219" s="2"/>
    </row>
    <row r="220" spans="3:3" x14ac:dyDescent="0.3">
      <c r="C220" s="2"/>
    </row>
    <row r="221" spans="3:3" x14ac:dyDescent="0.3">
      <c r="C221" s="2"/>
    </row>
    <row r="222" spans="3:3" x14ac:dyDescent="0.3">
      <c r="C222" s="2"/>
    </row>
    <row r="223" spans="3:3" x14ac:dyDescent="0.3">
      <c r="C223" s="2"/>
    </row>
    <row r="224" spans="3:3" x14ac:dyDescent="0.3">
      <c r="C224" s="2"/>
    </row>
    <row r="225" spans="3:3" x14ac:dyDescent="0.3">
      <c r="C225" s="2"/>
    </row>
    <row r="226" spans="3:3" x14ac:dyDescent="0.3">
      <c r="C226" s="2"/>
    </row>
    <row r="227" spans="3:3" x14ac:dyDescent="0.3">
      <c r="C227" s="2"/>
    </row>
    <row r="228" spans="3:3" x14ac:dyDescent="0.3">
      <c r="C228" s="2"/>
    </row>
    <row r="229" spans="3:3" x14ac:dyDescent="0.3">
      <c r="C229" s="2"/>
    </row>
    <row r="230" spans="3:3" x14ac:dyDescent="0.3">
      <c r="C230" s="2"/>
    </row>
    <row r="231" spans="3:3" x14ac:dyDescent="0.3">
      <c r="C231" s="2"/>
    </row>
    <row r="232" spans="3:3" x14ac:dyDescent="0.3">
      <c r="C232" s="2"/>
    </row>
    <row r="233" spans="3:3" x14ac:dyDescent="0.3">
      <c r="C233" s="2"/>
    </row>
    <row r="234" spans="3:3" x14ac:dyDescent="0.3">
      <c r="C234" s="2"/>
    </row>
    <row r="235" spans="3:3" x14ac:dyDescent="0.3">
      <c r="C235" s="2"/>
    </row>
    <row r="236" spans="3:3" x14ac:dyDescent="0.3">
      <c r="C236" s="2"/>
    </row>
    <row r="237" spans="3:3" x14ac:dyDescent="0.3">
      <c r="C237" s="2"/>
    </row>
    <row r="238" spans="3:3" x14ac:dyDescent="0.3">
      <c r="C238" s="2"/>
    </row>
    <row r="239" spans="3:3" x14ac:dyDescent="0.3">
      <c r="C239" s="2"/>
    </row>
    <row r="240" spans="3:3" x14ac:dyDescent="0.3">
      <c r="C240" s="2"/>
    </row>
    <row r="241" spans="3:3" x14ac:dyDescent="0.3">
      <c r="C241" s="2"/>
    </row>
    <row r="242" spans="3:3" x14ac:dyDescent="0.3">
      <c r="C242" s="2"/>
    </row>
    <row r="243" spans="3:3" x14ac:dyDescent="0.3">
      <c r="C243" s="2"/>
    </row>
    <row r="244" spans="3:3" x14ac:dyDescent="0.3">
      <c r="C244" s="2"/>
    </row>
    <row r="245" spans="3:3" x14ac:dyDescent="0.3">
      <c r="C245" s="2"/>
    </row>
    <row r="246" spans="3:3" x14ac:dyDescent="0.3">
      <c r="C246" s="2"/>
    </row>
    <row r="247" spans="3:3" x14ac:dyDescent="0.3">
      <c r="C247" s="2"/>
    </row>
    <row r="248" spans="3:3" x14ac:dyDescent="0.3">
      <c r="C248" s="2"/>
    </row>
    <row r="249" spans="3:3" x14ac:dyDescent="0.3">
      <c r="C249" s="2"/>
    </row>
    <row r="250" spans="3:3" x14ac:dyDescent="0.3">
      <c r="C250" s="2"/>
    </row>
    <row r="251" spans="3:3" x14ac:dyDescent="0.3">
      <c r="C251" s="2"/>
    </row>
    <row r="252" spans="3:3" x14ac:dyDescent="0.3">
      <c r="C252" s="2"/>
    </row>
    <row r="253" spans="3:3" x14ac:dyDescent="0.3">
      <c r="C253" s="2"/>
    </row>
    <row r="254" spans="3:3" x14ac:dyDescent="0.3">
      <c r="C254" s="2"/>
    </row>
    <row r="255" spans="3:3" x14ac:dyDescent="0.3">
      <c r="C255" s="2"/>
    </row>
    <row r="256" spans="3:3" x14ac:dyDescent="0.3">
      <c r="C256" s="2"/>
    </row>
    <row r="257" spans="3:3" x14ac:dyDescent="0.3">
      <c r="C257" s="2"/>
    </row>
    <row r="258" spans="3:3" x14ac:dyDescent="0.3">
      <c r="C258" s="2"/>
    </row>
    <row r="259" spans="3:3" x14ac:dyDescent="0.3">
      <c r="C259" s="2"/>
    </row>
    <row r="260" spans="3:3" x14ac:dyDescent="0.3">
      <c r="C260" s="2"/>
    </row>
    <row r="261" spans="3:3" x14ac:dyDescent="0.3">
      <c r="C261" s="2"/>
    </row>
    <row r="262" spans="3:3" x14ac:dyDescent="0.3">
      <c r="C262" s="2"/>
    </row>
    <row r="263" spans="3:3" x14ac:dyDescent="0.3">
      <c r="C263" s="2"/>
    </row>
    <row r="264" spans="3:3" x14ac:dyDescent="0.3">
      <c r="C264" s="2"/>
    </row>
    <row r="265" spans="3:3" x14ac:dyDescent="0.3">
      <c r="C265" s="2"/>
    </row>
    <row r="266" spans="3:3" x14ac:dyDescent="0.3">
      <c r="C266" s="2"/>
    </row>
    <row r="267" spans="3:3" x14ac:dyDescent="0.3">
      <c r="C267" s="2"/>
    </row>
    <row r="268" spans="3:3" x14ac:dyDescent="0.3">
      <c r="C268" s="2"/>
    </row>
    <row r="269" spans="3:3" x14ac:dyDescent="0.3">
      <c r="C269" s="2"/>
    </row>
    <row r="270" spans="3:3" x14ac:dyDescent="0.3">
      <c r="C270" s="2"/>
    </row>
    <row r="271" spans="3:3" x14ac:dyDescent="0.3">
      <c r="C271" s="2"/>
    </row>
    <row r="272" spans="3:3" x14ac:dyDescent="0.3">
      <c r="C272" s="2"/>
    </row>
    <row r="273" spans="3:3" x14ac:dyDescent="0.3">
      <c r="C273" s="2"/>
    </row>
    <row r="274" spans="3:3" x14ac:dyDescent="0.3">
      <c r="C274" s="2"/>
    </row>
    <row r="275" spans="3:3" x14ac:dyDescent="0.3">
      <c r="C275" s="2"/>
    </row>
    <row r="276" spans="3:3" x14ac:dyDescent="0.3">
      <c r="C276" s="2"/>
    </row>
    <row r="277" spans="3:3" x14ac:dyDescent="0.3">
      <c r="C277" s="2"/>
    </row>
    <row r="278" spans="3:3" x14ac:dyDescent="0.3">
      <c r="C278" s="2"/>
    </row>
    <row r="279" spans="3:3" x14ac:dyDescent="0.3">
      <c r="C279" s="2"/>
    </row>
    <row r="280" spans="3:3" x14ac:dyDescent="0.3">
      <c r="C280" s="2"/>
    </row>
    <row r="281" spans="3:3" x14ac:dyDescent="0.3">
      <c r="C281" s="2"/>
    </row>
    <row r="282" spans="3:3" x14ac:dyDescent="0.3">
      <c r="C282" s="2"/>
    </row>
  </sheetData>
  <mergeCells count="2">
    <mergeCell ref="A1:H1"/>
    <mergeCell ref="A3:H3"/>
  </mergeCells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2ADFC12032AC0418A8A80420C9B31D5" ma:contentTypeVersion="14" ma:contentTypeDescription="Creare un nuovo documento." ma:contentTypeScope="" ma:versionID="6c206e72e2d34a44f2e1b0e800e1966c">
  <xsd:schema xmlns:xsd="http://www.w3.org/2001/XMLSchema" xmlns:xs="http://www.w3.org/2001/XMLSchema" xmlns:p="http://schemas.microsoft.com/office/2006/metadata/properties" xmlns:ns3="5d646af1-0317-43df-a8ec-acb96aaab46a" xmlns:ns4="92bc539b-22ef-42b2-bd56-1b01aea8b482" targetNamespace="http://schemas.microsoft.com/office/2006/metadata/properties" ma:root="true" ma:fieldsID="ab8eb958fd746958ad7bfa193b9fe997" ns3:_="" ns4:_="">
    <xsd:import namespace="5d646af1-0317-43df-a8ec-acb96aaab46a"/>
    <xsd:import namespace="92bc539b-22ef-42b2-bd56-1b01aea8b4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646af1-0317-43df-a8ec-acb96aaab4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bc539b-22ef-42b2-bd56-1b01aea8b48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6E8CB3-9A8D-4AFE-B896-122F7DDD38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525A41-228F-4F9A-8D42-7EA3F7F3EDDB}">
  <ds:schemaRefs>
    <ds:schemaRef ds:uri="http://www.w3.org/XML/1998/namespace"/>
    <ds:schemaRef ds:uri="http://purl.org/dc/elements/1.1/"/>
    <ds:schemaRef ds:uri="http://purl.org/dc/dcmitype/"/>
    <ds:schemaRef ds:uri="92bc539b-22ef-42b2-bd56-1b01aea8b482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5d646af1-0317-43df-a8ec-acb96aaab46a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3413E2C-CDA5-4E15-AD44-D33FEC9FDB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646af1-0317-43df-a8ec-acb96aaab46a"/>
    <ds:schemaRef ds:uri="92bc539b-22ef-42b2-bd56-1b01aea8b4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 budget economico 2023</vt:lpstr>
      <vt:lpstr>budget investimenti 2023</vt:lpstr>
      <vt:lpstr>budget economico 2023_2025</vt:lpstr>
      <vt:lpstr>budget investimenti 2023_2025</vt:lpstr>
      <vt:lpstr>' budget economico 2023'!Area_stampa</vt:lpstr>
    </vt:vector>
  </TitlesOfParts>
  <Manager/>
  <Company>Universit? degli Studi Roma 3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Franca Iannaccone</dc:creator>
  <cp:keywords/>
  <dc:description/>
  <cp:lastModifiedBy>Franca Iannaccone</cp:lastModifiedBy>
  <cp:revision/>
  <dcterms:created xsi:type="dcterms:W3CDTF">2022-12-07T14:03:12Z</dcterms:created>
  <dcterms:modified xsi:type="dcterms:W3CDTF">2023-01-24T14:02:52Z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0x01010062ADFC12032AC0418A8A80420C9B31D5</vt:lpwstr>
  </property>
  <property fmtid="{D5CDD505-2E9C-101B-9397-08002B2CF9AE}" pid="3" name="MediaServiceImageTags">
    <vt:lpwstr/>
  </property>
</Properties>
</file>